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codeName="ThisWorkbook" defaultThemeVersion="124226"/>
  <mc:AlternateContent xmlns:mc="http://schemas.openxmlformats.org/markup-compatibility/2006">
    <mc:Choice Requires="x15">
      <x15ac:absPath xmlns:x15ac="http://schemas.microsoft.com/office/spreadsheetml/2010/11/ac" url="C:\Users\User\Desktop\Maximizer truing and dressing Instructions 01.18.2022\"/>
    </mc:Choice>
  </mc:AlternateContent>
  <xr:revisionPtr revIDLastSave="0" documentId="13_ncr:1_{1C7C884D-EAD6-4451-A0D2-191BD0AA4160}" xr6:coauthVersionLast="47" xr6:coauthVersionMax="47" xr10:uidLastSave="{00000000-0000-0000-0000-000000000000}"/>
  <workbookProtection workbookAlgorithmName="SHA-512" workbookHashValue="SzfKaNxK7rzsQw7XzDJAIvGeZ4tXeMdB7+iOZS4ie77/xj0W6dwAc2aPdcZIIr2GOKcN1EcY3g2SmaiGkZIRwQ==" workbookSaltValue="wSwG6j0rcZSwMoOka46WLw==" workbookSpinCount="100000" lockStructure="1"/>
  <bookViews>
    <workbookView xWindow="2730" yWindow="2730" windowWidth="21600" windowHeight="12735" xr2:uid="{00000000-000D-0000-FFFF-FFFF00000000}"/>
  </bookViews>
  <sheets>
    <sheet name="INDEX" sheetId="5" r:id="rId1"/>
    <sheet name="Maximizer Dress-Grind Processes" sheetId="1" r:id="rId2"/>
    <sheet name="Calculating Rod diamond wear" sheetId="4" r:id="rId3"/>
    <sheet name="Sheet2" sheetId="2" state="hidden" r:id="rId4"/>
    <sheet name="Sheet3" sheetId="3" state="hidden" r:id="rId5"/>
  </sheets>
  <definedNames>
    <definedName name="_xlnm.Print_Area" localSheetId="2">'Calculating Rod diamond wear'!$C$4:$N$65</definedName>
    <definedName name="_xlnm.Print_Area" localSheetId="0">INDEX!$C$4:$E$78</definedName>
    <definedName name="_xlnm.Print_Area" localSheetId="1">'Maximizer Dress-Grind Processes'!$B$3:$AA$78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4" l="1"/>
  <c r="C13" i="1"/>
  <c r="C23" i="5"/>
  <c r="H29" i="4"/>
  <c r="H36" i="4"/>
  <c r="I33" i="4"/>
  <c r="I34" i="4"/>
  <c r="D52" i="4"/>
  <c r="D50" i="4"/>
  <c r="D51" i="4" s="1"/>
  <c r="Q55" i="4"/>
  <c r="D29" i="4"/>
  <c r="F22" i="1" l="1"/>
  <c r="P68" i="1"/>
  <c r="I38" i="4"/>
  <c r="I36" i="4"/>
  <c r="I27" i="4"/>
  <c r="I29" i="4"/>
  <c r="I28" i="4"/>
  <c r="Q57" i="4"/>
  <c r="Q58" i="4" s="1"/>
  <c r="D30" i="4"/>
  <c r="E28" i="4"/>
  <c r="E52" i="4" s="1"/>
  <c r="B47" i="1"/>
  <c r="B35" i="1"/>
  <c r="F19" i="1"/>
  <c r="E34" i="4" l="1"/>
  <c r="Q62" i="4" s="1"/>
  <c r="E27" i="4"/>
  <c r="E30" i="4" l="1"/>
  <c r="E50" i="4"/>
  <c r="E51" i="4" s="1"/>
  <c r="E29" i="4"/>
  <c r="H30" i="4"/>
  <c r="E57" i="1"/>
  <c r="E56" i="1"/>
  <c r="E55" i="1"/>
  <c r="D48" i="1"/>
  <c r="D37" i="1"/>
  <c r="E24" i="1"/>
  <c r="P28" i="1" s="1"/>
  <c r="P25" i="1" l="1"/>
  <c r="E69" i="1" l="1"/>
  <c r="P67" i="1" s="1"/>
  <c r="P34" i="1"/>
  <c r="F70" i="1"/>
  <c r="F20" i="1"/>
  <c r="F69" i="1" l="1"/>
  <c r="E71" i="1"/>
  <c r="F57" i="1"/>
  <c r="C61" i="1"/>
  <c r="D66" i="1"/>
  <c r="I60" i="1"/>
  <c r="B57" i="1"/>
  <c r="B56" i="1"/>
  <c r="B55" i="1"/>
  <c r="B48" i="1"/>
  <c r="B37" i="1"/>
  <c r="B24" i="1"/>
  <c r="F71" i="1" l="1"/>
  <c r="G71" i="1"/>
  <c r="H71" i="1"/>
  <c r="E54" i="1"/>
  <c r="E66" i="1" l="1"/>
  <c r="J62" i="1"/>
  <c r="I62" i="1"/>
  <c r="E58" i="1"/>
  <c r="Q66" i="4"/>
  <c r="D37" i="4"/>
  <c r="Q65" i="4"/>
  <c r="H38" i="4" s="1"/>
  <c r="I40" i="4" s="1"/>
  <c r="E35" i="4"/>
  <c r="E37" i="4" s="1"/>
  <c r="D36" i="4"/>
  <c r="Q68" i="4" l="1"/>
  <c r="E36" i="4"/>
  <c r="R66" i="4"/>
  <c r="R65" i="4"/>
</calcChain>
</file>

<file path=xl/sharedStrings.xml><?xml version="1.0" encoding="utf-8"?>
<sst xmlns="http://schemas.openxmlformats.org/spreadsheetml/2006/main" count="122" uniqueCount="97">
  <si>
    <t xml:space="preserve">1. With a crayon, mark the wheel around the periphery covering the full width </t>
  </si>
  <si>
    <t>b) 3 rod diamond</t>
  </si>
  <si>
    <t>2. For single point technology &amp; rotary dressers</t>
  </si>
  <si>
    <t>1. For single point technology &amp; rotary dressers</t>
  </si>
  <si>
    <t>2. In-Feed par pass</t>
  </si>
  <si>
    <t>O.D.</t>
  </si>
  <si>
    <t>I.D.</t>
  </si>
  <si>
    <t>Spark-out or dwell (seconds)</t>
  </si>
  <si>
    <t>Note:</t>
  </si>
  <si>
    <t>Feed for the point of grinding</t>
  </si>
  <si>
    <t>Suggested Work RPM</t>
  </si>
  <si>
    <t>3. Truing In-Feed par pass</t>
  </si>
  <si>
    <t>4. 2 or 3 Passes per dress</t>
  </si>
  <si>
    <t>Face Grinding:</t>
  </si>
  <si>
    <t>mm or Inch</t>
  </si>
  <si>
    <t>mm</t>
  </si>
  <si>
    <t>Inch</t>
  </si>
  <si>
    <t>Surface</t>
  </si>
  <si>
    <t>Maximum suggested Down-Feed per pass</t>
  </si>
  <si>
    <r>
      <t>c) both of the above come in Standard 3/8" and 7/16" shanks - straight and 15</t>
    </r>
    <r>
      <rPr>
        <sz val="11"/>
        <color theme="1"/>
        <rFont val="Symbol"/>
        <family val="1"/>
        <charset val="2"/>
      </rPr>
      <t>°</t>
    </r>
  </si>
  <si>
    <t>Kw</t>
  </si>
  <si>
    <t>H.P.</t>
  </si>
  <si>
    <t>a) SA only, metal bonded diamond nib</t>
  </si>
  <si>
    <t>a) If Rotary dresser then optimal would be to run the dressing roll unidirectional to the wheel</t>
  </si>
  <si>
    <t>E60</t>
  </si>
  <si>
    <t>E59</t>
  </si>
  <si>
    <t>Surface (Horizontal Reciprocating.):</t>
  </si>
  <si>
    <t>Suggested Traverse Rate / min.</t>
  </si>
  <si>
    <t>IF part width is wider than wheel (Need to Finish Traverse Grind):</t>
  </si>
  <si>
    <r>
      <rPr>
        <b/>
        <sz val="11"/>
        <color theme="1"/>
        <rFont val="Calibri"/>
        <family val="2"/>
        <scheme val="minor"/>
      </rPr>
      <t xml:space="preserve">The last in-feed - Finish or Micro Feed </t>
    </r>
    <r>
      <rPr>
        <sz val="11"/>
        <color theme="1"/>
        <rFont val="Calibri"/>
        <family val="2"/>
        <scheme val="minor"/>
      </rPr>
      <t xml:space="preserve"> should be eliminated if finish traverse grinding do to the grind length being longer than the wheel width</t>
    </r>
  </si>
  <si>
    <r>
      <t xml:space="preserve">Grinding Wheel Width </t>
    </r>
    <r>
      <rPr>
        <b/>
        <sz val="11"/>
        <color theme="1"/>
        <rFont val="Calibri"/>
        <family val="2"/>
        <scheme val="minor"/>
      </rPr>
      <t>(Wheel to work Contact)</t>
    </r>
  </si>
  <si>
    <t>inch</t>
  </si>
  <si>
    <t>Application Field Input</t>
  </si>
  <si>
    <r>
      <t xml:space="preserve">Wheel </t>
    </r>
    <r>
      <rPr>
        <sz val="11"/>
        <color theme="1"/>
        <rFont val="Arial Narrow"/>
        <family val="2"/>
      </rPr>
      <t>Ø</t>
    </r>
  </si>
  <si>
    <t>Wheel Volume</t>
  </si>
  <si>
    <t>c) Continue truing passes until all the crayon is removed</t>
  </si>
  <si>
    <t>Feed for grinding air before engaging with the part</t>
  </si>
  <si>
    <t>2 x π r x (h + r)</t>
  </si>
  <si>
    <t>π =</t>
  </si>
  <si>
    <r>
      <t>r</t>
    </r>
    <r>
      <rPr>
        <b/>
        <vertAlign val="superscript"/>
        <sz val="11"/>
        <color theme="1"/>
        <rFont val="Calibri"/>
        <family val="2"/>
        <scheme val="minor"/>
      </rPr>
      <t>2</t>
    </r>
    <r>
      <rPr>
        <b/>
        <sz val="11"/>
        <color theme="1"/>
        <rFont val="Calibri"/>
        <family val="2"/>
        <scheme val="minor"/>
      </rPr>
      <t xml:space="preserve"> =</t>
    </r>
  </si>
  <si>
    <t>Volume (wheel):</t>
  </si>
  <si>
    <t>Surface Area (Wheel):</t>
  </si>
  <si>
    <t>Total in-feed</t>
  </si>
  <si>
    <t>Dresser Process &amp; Results</t>
  </si>
  <si>
    <t>Dresser Loss</t>
  </si>
  <si>
    <t>Dresser Field Input</t>
  </si>
  <si>
    <t>Total In-Feed per Dress</t>
  </si>
  <si>
    <t># of Passes per Dress</t>
  </si>
  <si>
    <t>Field to Study dress input ratio to 1</t>
  </si>
  <si>
    <t>Calculations for area and volume</t>
  </si>
  <si>
    <t>Dressing Instructions &amp; Recommendations</t>
  </si>
  <si>
    <t>Below are Suggested Grinding Parameters - Cylindrical (I.D. and O.D.) - Horizontal Reciprocating Surface</t>
  </si>
  <si>
    <t xml:space="preserve"> </t>
  </si>
  <si>
    <t>Dressable Wheel Width</t>
  </si>
  <si>
    <t>Dresser Loss / cubic Volume</t>
  </si>
  <si>
    <t>Dresser Loss / square area</t>
  </si>
  <si>
    <t>%  volume of Test Study</t>
  </si>
  <si>
    <t>Actual Wheel Spindle Power</t>
  </si>
  <si>
    <t>Truing Instructions &amp; Recommendations</t>
  </si>
  <si>
    <t>Grinding Wheel Outside Diameter</t>
  </si>
  <si>
    <t>Grinding Wheel rpm</t>
  </si>
  <si>
    <t>Actual input - Down-Feed per pass</t>
  </si>
  <si>
    <t>______________________________________________________________________________________________________________________________________________________________________</t>
  </si>
  <si>
    <t>Dropdown</t>
  </si>
  <si>
    <r>
      <t xml:space="preserve">    1 in</t>
    </r>
    <r>
      <rPr>
        <b/>
        <vertAlign val="superscript"/>
        <sz val="11"/>
        <color theme="1"/>
        <rFont val="Calibri"/>
        <family val="2"/>
        <scheme val="minor"/>
      </rPr>
      <t>2</t>
    </r>
    <r>
      <rPr>
        <b/>
        <sz val="11"/>
        <color theme="1"/>
        <rFont val="Calibri"/>
        <family val="2"/>
        <scheme val="minor"/>
      </rPr>
      <t xml:space="preserve"> x 645.16 = 1 mm</t>
    </r>
    <r>
      <rPr>
        <b/>
        <vertAlign val="superscript"/>
        <sz val="11"/>
        <color theme="1"/>
        <rFont val="Calibri"/>
        <family val="2"/>
        <scheme val="minor"/>
      </rPr>
      <t>2</t>
    </r>
    <r>
      <rPr>
        <b/>
        <sz val="11"/>
        <color theme="1"/>
        <rFont val="Calibri"/>
        <family val="2"/>
        <scheme val="minor"/>
      </rPr>
      <t xml:space="preserve"> = (1 x 25.4 x 25.4 = 645.16)</t>
    </r>
  </si>
  <si>
    <r>
      <t xml:space="preserve">Dresser Loss  </t>
    </r>
    <r>
      <rPr>
        <sz val="11"/>
        <color theme="1"/>
        <rFont val="Calibri"/>
        <family val="2"/>
      </rPr>
      <t xml:space="preserve">÷ </t>
    </r>
    <r>
      <rPr>
        <sz val="11"/>
        <color theme="1"/>
        <rFont val="Calibri"/>
        <family val="2"/>
        <scheme val="minor"/>
      </rPr>
      <t>Wheel Volume = Loss per 1 Cubic Volume</t>
    </r>
  </si>
  <si>
    <r>
      <t xml:space="preserve">Dresser Loss  </t>
    </r>
    <r>
      <rPr>
        <sz val="11"/>
        <color theme="1"/>
        <rFont val="Calibri"/>
        <family val="2"/>
      </rPr>
      <t xml:space="preserve">÷ </t>
    </r>
    <r>
      <rPr>
        <sz val="11"/>
        <color theme="1"/>
        <rFont val="Calibri"/>
        <family val="2"/>
        <scheme val="minor"/>
      </rPr>
      <t>Wheel Area = Loss per 1 Square Area</t>
    </r>
  </si>
  <si>
    <t>Cylindrical O.D. or I.D. or Surface Horizontal Recip.</t>
  </si>
  <si>
    <t>Wheel Spindle Power measurement (H.P or Kw)</t>
  </si>
  <si>
    <t xml:space="preserve">d) rotary dressers </t>
  </si>
  <si>
    <t>Cylindrical (Plunge, Traverse &amp; Face):</t>
  </si>
  <si>
    <t>Wheel Contact Width</t>
  </si>
  <si>
    <t xml:space="preserve"> (wheel contact width) h =</t>
  </si>
  <si>
    <t xml:space="preserve"> (Wheel radius) r =</t>
  </si>
  <si>
    <r>
      <rPr>
        <b/>
        <sz val="11"/>
        <color theme="1"/>
        <rFont val="Calibri"/>
        <family val="2"/>
        <scheme val="minor"/>
      </rPr>
      <t>Part Diameter (Cylindrical)</t>
    </r>
    <r>
      <rPr>
        <sz val="11"/>
        <color theme="1"/>
        <rFont val="Calibri"/>
        <family val="2"/>
        <scheme val="minor"/>
      </rPr>
      <t xml:space="preserve"> or </t>
    </r>
    <r>
      <rPr>
        <b/>
        <sz val="11"/>
        <color theme="1"/>
        <rFont val="Calibri"/>
        <family val="2"/>
        <scheme val="minor"/>
      </rPr>
      <t>Part Width (Surface)</t>
    </r>
  </si>
  <si>
    <t>Radial In-Feed per pass</t>
  </si>
  <si>
    <r>
      <rPr>
        <b/>
        <sz val="9"/>
        <color theme="1"/>
        <rFont val="Calibri"/>
        <family val="2"/>
        <scheme val="minor"/>
      </rPr>
      <t>**</t>
    </r>
    <r>
      <rPr>
        <sz val="9"/>
        <color theme="1"/>
        <rFont val="Calibri"/>
        <family val="2"/>
        <scheme val="minor"/>
      </rPr>
      <t xml:space="preserve"> Horizontal Reciprocating </t>
    </r>
  </si>
  <si>
    <t>Maximizer Dress &amp; Grind Processes</t>
  </si>
  <si>
    <t>INDEX - Links to Excel Program Sheets</t>
  </si>
  <si>
    <t>mm or inch - choose below</t>
  </si>
  <si>
    <t>Calculating Rod Diamond Wear</t>
  </si>
  <si>
    <t xml:space="preserve">      www.superabrasives.com/</t>
  </si>
  <si>
    <t>www.superabrasives.com/</t>
  </si>
  <si>
    <t>Return to INDEX</t>
  </si>
  <si>
    <r>
      <t>Wheel Volume (In</t>
    </r>
    <r>
      <rPr>
        <vertAlign val="superscript"/>
        <sz val="11"/>
        <color theme="1"/>
        <rFont val="Calibri"/>
        <family val="2"/>
        <scheme val="minor"/>
      </rPr>
      <t>3</t>
    </r>
    <r>
      <rPr>
        <sz val="11"/>
        <color theme="1"/>
        <rFont val="Calibri"/>
        <family val="2"/>
        <scheme val="minor"/>
      </rPr>
      <t>, mm</t>
    </r>
    <r>
      <rPr>
        <vertAlign val="superscript"/>
        <sz val="11"/>
        <color theme="1"/>
        <rFont val="Calibri"/>
        <family val="2"/>
        <scheme val="minor"/>
      </rPr>
      <t>3</t>
    </r>
    <r>
      <rPr>
        <sz val="11"/>
        <color theme="1"/>
        <rFont val="Calibri"/>
        <family val="2"/>
        <scheme val="minor"/>
      </rPr>
      <t>)</t>
    </r>
  </si>
  <si>
    <r>
      <t>Surface Area (In</t>
    </r>
    <r>
      <rPr>
        <vertAlign val="superscript"/>
        <sz val="11"/>
        <color theme="1"/>
        <rFont val="Calibri"/>
        <family val="2"/>
        <scheme val="minor"/>
      </rPr>
      <t>2</t>
    </r>
    <r>
      <rPr>
        <sz val="11"/>
        <color theme="1"/>
        <rFont val="Calibri"/>
        <family val="2"/>
        <scheme val="minor"/>
      </rPr>
      <t>, mm</t>
    </r>
    <r>
      <rPr>
        <vertAlign val="superscript"/>
        <sz val="11"/>
        <color theme="1"/>
        <rFont val="Calibri"/>
        <family val="2"/>
        <scheme val="minor"/>
      </rPr>
      <t>2</t>
    </r>
    <r>
      <rPr>
        <sz val="11"/>
        <color theme="1"/>
        <rFont val="Calibri"/>
        <family val="2"/>
        <scheme val="minor"/>
      </rPr>
      <t>)</t>
    </r>
  </si>
  <si>
    <t>Where:</t>
  </si>
  <si>
    <r>
      <rPr>
        <b/>
        <sz val="11"/>
        <color theme="1"/>
        <rFont val="Calibri"/>
        <family val="2"/>
        <scheme val="minor"/>
      </rPr>
      <t>1 in</t>
    </r>
    <r>
      <rPr>
        <b/>
        <vertAlign val="superscript"/>
        <sz val="11"/>
        <color theme="1"/>
        <rFont val="Calibri"/>
        <family val="2"/>
        <scheme val="minor"/>
      </rPr>
      <t>3</t>
    </r>
    <r>
      <rPr>
        <b/>
        <sz val="11"/>
        <color theme="1"/>
        <rFont val="Calibri"/>
        <family val="2"/>
        <scheme val="minor"/>
      </rPr>
      <t xml:space="preserve"> x 16,387.064</t>
    </r>
    <r>
      <rPr>
        <sz val="11"/>
        <color theme="1"/>
        <rFont val="Calibri"/>
        <family val="2"/>
        <scheme val="minor"/>
      </rPr>
      <t xml:space="preserve"> = 1 mm</t>
    </r>
    <r>
      <rPr>
        <vertAlign val="superscript"/>
        <sz val="11"/>
        <color theme="1"/>
        <rFont val="Calibri"/>
        <family val="2"/>
        <scheme val="minor"/>
      </rPr>
      <t>3</t>
    </r>
    <r>
      <rPr>
        <sz val="11"/>
        <color theme="1"/>
        <rFont val="Calibri"/>
        <family val="2"/>
        <scheme val="minor"/>
      </rPr>
      <t xml:space="preserve"> = </t>
    </r>
    <r>
      <rPr>
        <b/>
        <sz val="11"/>
        <color theme="1"/>
        <rFont val="Calibri"/>
        <family val="2"/>
        <scheme val="minor"/>
      </rPr>
      <t>(1 x 25.4 x 25.4 x 25.4 = 16,387.064)</t>
    </r>
  </si>
  <si>
    <t>Usable Dresser depth</t>
  </si>
  <si>
    <t>Of Total Dresser Depth</t>
  </si>
  <si>
    <r>
      <t>π</t>
    </r>
    <r>
      <rPr>
        <b/>
        <sz val="10.8"/>
        <color theme="1"/>
        <rFont val="Calibri"/>
        <family val="2"/>
      </rPr>
      <t>/4 x (d</t>
    </r>
    <r>
      <rPr>
        <b/>
        <vertAlign val="subscript"/>
        <sz val="10.8"/>
        <color theme="1"/>
        <rFont val="Calibri"/>
        <family val="2"/>
      </rPr>
      <t>1</t>
    </r>
    <r>
      <rPr>
        <b/>
        <vertAlign val="superscript"/>
        <sz val="10.8"/>
        <color theme="1"/>
        <rFont val="Calibri"/>
        <family val="2"/>
      </rPr>
      <t>2</t>
    </r>
    <r>
      <rPr>
        <b/>
        <sz val="10.8"/>
        <color theme="1"/>
        <rFont val="Calibri"/>
        <family val="2"/>
      </rPr>
      <t>- d</t>
    </r>
    <r>
      <rPr>
        <b/>
        <vertAlign val="subscript"/>
        <sz val="10.8"/>
        <color theme="1"/>
        <rFont val="Calibri"/>
        <family val="2"/>
      </rPr>
      <t>2</t>
    </r>
    <r>
      <rPr>
        <b/>
        <vertAlign val="superscript"/>
        <sz val="10.8"/>
        <color theme="1"/>
        <rFont val="Calibri"/>
        <family val="2"/>
      </rPr>
      <t>2</t>
    </r>
    <r>
      <rPr>
        <b/>
        <sz val="10.8"/>
        <color theme="1"/>
        <rFont val="Calibri"/>
        <family val="2"/>
      </rPr>
      <t>) x h</t>
    </r>
    <r>
      <rPr>
        <b/>
        <sz val="11"/>
        <color theme="1"/>
        <rFont val="Calibri"/>
        <family val="2"/>
      </rPr>
      <t xml:space="preserve"> </t>
    </r>
    <r>
      <rPr>
        <b/>
        <sz val="9"/>
        <color theme="1"/>
        <rFont val="Calibri"/>
        <family val="2"/>
      </rPr>
      <t>- d</t>
    </r>
    <r>
      <rPr>
        <b/>
        <vertAlign val="subscript"/>
        <sz val="9"/>
        <color theme="1"/>
        <rFont val="Calibri"/>
        <family val="2"/>
      </rPr>
      <t>1</t>
    </r>
    <r>
      <rPr>
        <b/>
        <sz val="9"/>
        <color theme="1"/>
        <rFont val="Calibri"/>
        <family val="2"/>
      </rPr>
      <t>=20", d</t>
    </r>
    <r>
      <rPr>
        <b/>
        <vertAlign val="subscript"/>
        <sz val="9"/>
        <color theme="1"/>
        <rFont val="Calibri"/>
        <family val="2"/>
      </rPr>
      <t xml:space="preserve">2 </t>
    </r>
    <r>
      <rPr>
        <b/>
        <sz val="9"/>
        <color theme="1"/>
        <rFont val="Calibri"/>
        <family val="2"/>
      </rPr>
      <t>=19.9992"</t>
    </r>
  </si>
  <si>
    <t>To link to SA web page Click the SupeAbrasives logo above</t>
  </si>
  <si>
    <r>
      <rPr>
        <b/>
        <sz val="18"/>
        <color theme="1"/>
        <rFont val="Arial"/>
        <family val="2"/>
      </rPr>
      <t>MAXIMIZER</t>
    </r>
    <r>
      <rPr>
        <b/>
        <sz val="14"/>
        <color theme="1"/>
        <rFont val="Arial"/>
        <family val="2"/>
      </rPr>
      <t xml:space="preserve"> - Suggested Parameters for -</t>
    </r>
    <r>
      <rPr>
        <b/>
        <u/>
        <sz val="14"/>
        <color theme="1"/>
        <rFont val="Arial"/>
        <family val="2"/>
      </rPr>
      <t xml:space="preserve">Truing &amp; Dressing </t>
    </r>
    <r>
      <rPr>
        <b/>
        <sz val="14"/>
        <color theme="1"/>
        <rFont val="Arial"/>
        <family val="2"/>
      </rPr>
      <t xml:space="preserve">- </t>
    </r>
    <r>
      <rPr>
        <b/>
        <u/>
        <sz val="14"/>
        <color theme="1"/>
        <rFont val="Arial"/>
        <family val="2"/>
      </rPr>
      <t xml:space="preserve">Cylindrical Grinding </t>
    </r>
    <r>
      <rPr>
        <b/>
        <sz val="14"/>
        <color theme="1"/>
        <rFont val="Arial"/>
        <family val="2"/>
      </rPr>
      <t xml:space="preserve">&amp; </t>
    </r>
    <r>
      <rPr>
        <b/>
        <u/>
        <sz val="14"/>
        <color theme="1"/>
        <rFont val="Arial"/>
        <family val="2"/>
      </rPr>
      <t xml:space="preserve">Surface Grinding </t>
    </r>
    <r>
      <rPr>
        <b/>
        <sz val="14"/>
        <color theme="1"/>
        <rFont val="Arial"/>
        <family val="2"/>
      </rPr>
      <t>**</t>
    </r>
  </si>
  <si>
    <r>
      <t>Calculating Rod Diamond Dresser Wear -</t>
    </r>
    <r>
      <rPr>
        <b/>
        <sz val="18"/>
        <color theme="1"/>
        <rFont val="Arial"/>
        <family val="2"/>
      </rPr>
      <t>MAXIMIZER</t>
    </r>
    <r>
      <rPr>
        <b/>
        <sz val="14"/>
        <color theme="1"/>
        <rFont val="Arial"/>
        <family val="2"/>
      </rPr>
      <t xml:space="preserve"> Wheels</t>
    </r>
  </si>
  <si>
    <r>
      <rPr>
        <b/>
        <sz val="18"/>
        <color theme="1"/>
        <rFont val="Calibri"/>
        <family val="2"/>
        <scheme val="minor"/>
      </rPr>
      <t>MAXIMIZER</t>
    </r>
    <r>
      <rPr>
        <b/>
        <sz val="14"/>
        <color theme="1"/>
        <rFont val="Calibri"/>
        <family val="2"/>
        <scheme val="minor"/>
      </rPr>
      <t xml:space="preserve"> </t>
    </r>
    <r>
      <rPr>
        <b/>
        <sz val="14"/>
        <color rgb="FFFF0000"/>
        <rFont val="Calibri"/>
        <family val="2"/>
        <scheme val="minor"/>
      </rPr>
      <t xml:space="preserve">Dress &amp; Grind Processes </t>
    </r>
    <r>
      <rPr>
        <b/>
        <sz val="14"/>
        <color theme="1"/>
        <rFont val="Calibri"/>
        <family val="2"/>
      </rPr>
      <t xml:space="preserve">• </t>
    </r>
    <r>
      <rPr>
        <b/>
        <sz val="14"/>
        <color rgb="FFFF0000"/>
        <rFont val="Calibri"/>
        <family val="2"/>
        <scheme val="minor"/>
      </rPr>
      <t>Calculating Rod Diamond Wear</t>
    </r>
  </si>
  <si>
    <r>
      <t>Click</t>
    </r>
    <r>
      <rPr>
        <b/>
        <sz val="11"/>
        <color rgb="FF92D050"/>
        <rFont val="Calibri"/>
        <family val="2"/>
        <scheme val="minor"/>
      </rPr>
      <t xml:space="preserve"> </t>
    </r>
    <r>
      <rPr>
        <b/>
        <sz val="11"/>
        <color theme="1"/>
        <rFont val="Calibri"/>
        <family val="2"/>
        <scheme val="minor"/>
      </rPr>
      <t>Button below</t>
    </r>
  </si>
  <si>
    <t>Click Button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</si>
</sst>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00"/>
    <numFmt numFmtId="165" formatCode="#,##0.0"/>
    <numFmt numFmtId="166" formatCode="#,##0.000"/>
    <numFmt numFmtId="167" formatCode="0.000000"/>
    <numFmt numFmtId="168" formatCode="0.0%"/>
    <numFmt numFmtId="169" formatCode="0.000000%"/>
    <numFmt numFmtId="170" formatCode="0.000000000"/>
    <numFmt numFmtId="171" formatCode="0.0000000000"/>
    <numFmt numFmtId="172" formatCode="0.000000000%"/>
    <numFmt numFmtId="173" formatCode="0.000000000000"/>
    <numFmt numFmtId="174" formatCode="0.0000000000000"/>
    <numFmt numFmtId="175" formatCode="0.00000000000"/>
    <numFmt numFmtId="176" formatCode="#,##0.000000"/>
  </numFmts>
  <fonts count="54" x14ac:knownFonts="1">
    <font>
      <sz val="11"/>
      <color theme="1"/>
      <name val="Calibri"/>
      <family val="2"/>
      <scheme val="minor"/>
    </font>
    <font>
      <sz val="11"/>
      <color rgb="FF3F3F76"/>
      <name val="Calibri"/>
      <family val="2"/>
      <scheme val="minor"/>
    </font>
    <font>
      <b/>
      <sz val="11"/>
      <color rgb="FFFA7D00"/>
      <name val="Calibri"/>
      <family val="2"/>
      <scheme val="minor"/>
    </font>
    <font>
      <b/>
      <sz val="11"/>
      <color theme="1"/>
      <name val="Calibri"/>
      <family val="2"/>
      <scheme val="minor"/>
    </font>
    <font>
      <sz val="11"/>
      <color theme="1"/>
      <name val="Symbol"/>
      <family val="1"/>
      <charset val="2"/>
    </font>
    <font>
      <b/>
      <sz val="12"/>
      <color theme="1"/>
      <name val="Calibri"/>
      <family val="2"/>
      <scheme val="minor"/>
    </font>
    <font>
      <b/>
      <sz val="11"/>
      <color theme="0"/>
      <name val="Calibri"/>
      <family val="2"/>
      <scheme val="minor"/>
    </font>
    <font>
      <b/>
      <sz val="11"/>
      <name val="Calibri"/>
      <family val="2"/>
      <scheme val="minor"/>
    </font>
    <font>
      <sz val="1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4"/>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11"/>
      <color theme="1"/>
      <name val="Arial Narrow"/>
      <family val="2"/>
    </font>
    <font>
      <sz val="11"/>
      <color theme="1"/>
      <name val="Calibri"/>
      <family val="2"/>
    </font>
    <font>
      <b/>
      <sz val="11"/>
      <color theme="1"/>
      <name val="Calibri"/>
      <family val="2"/>
    </font>
    <font>
      <b/>
      <sz val="11"/>
      <color rgb="FF000000"/>
      <name val="Calibri"/>
      <family val="2"/>
      <scheme val="minor"/>
    </font>
    <font>
      <vertAlign val="superscript"/>
      <sz val="11"/>
      <color theme="1"/>
      <name val="Calibri"/>
      <family val="2"/>
      <scheme val="minor"/>
    </font>
    <font>
      <b/>
      <vertAlign val="superscript"/>
      <sz val="11"/>
      <color theme="1"/>
      <name val="Calibri"/>
      <family val="2"/>
      <scheme val="minor"/>
    </font>
    <font>
      <sz val="14"/>
      <color theme="1"/>
      <name val="Calibri"/>
      <family val="2"/>
      <scheme val="minor"/>
    </font>
    <font>
      <b/>
      <sz val="12"/>
      <color theme="1"/>
      <name val="Arial"/>
      <family val="2"/>
    </font>
    <font>
      <sz val="12"/>
      <color theme="1"/>
      <name val="Arial"/>
      <family val="2"/>
    </font>
    <font>
      <b/>
      <sz val="11"/>
      <color theme="1"/>
      <name val="Arial"/>
      <family val="2"/>
    </font>
    <font>
      <sz val="11"/>
      <color theme="1"/>
      <name val="Arial"/>
      <family val="2"/>
    </font>
    <font>
      <b/>
      <sz val="14"/>
      <color theme="1"/>
      <name val="Arial"/>
      <family val="2"/>
    </font>
    <font>
      <sz val="14"/>
      <color theme="1"/>
      <name val="Arial"/>
      <family val="2"/>
    </font>
    <font>
      <b/>
      <sz val="14"/>
      <name val="Calibri"/>
      <family val="2"/>
      <scheme val="minor"/>
    </font>
    <font>
      <b/>
      <sz val="11"/>
      <name val="Arial"/>
      <family val="2"/>
    </font>
    <font>
      <b/>
      <u/>
      <sz val="14"/>
      <color theme="1"/>
      <name val="Arial"/>
      <family val="2"/>
    </font>
    <font>
      <sz val="9"/>
      <color theme="1"/>
      <name val="Calibri"/>
      <family val="2"/>
      <scheme val="minor"/>
    </font>
    <font>
      <b/>
      <sz val="9"/>
      <color theme="1"/>
      <name val="Calibri"/>
      <family val="2"/>
      <scheme val="minor"/>
    </font>
    <font>
      <u/>
      <sz val="11"/>
      <color theme="10"/>
      <name val="Calibri"/>
      <family val="2"/>
      <scheme val="minor"/>
    </font>
    <font>
      <b/>
      <sz val="14"/>
      <color rgb="FFFF0000"/>
      <name val="Calibri"/>
      <family val="2"/>
      <scheme val="minor"/>
    </font>
    <font>
      <b/>
      <sz val="11"/>
      <color rgb="FF92D050"/>
      <name val="Calibri"/>
      <family val="2"/>
      <scheme val="minor"/>
    </font>
    <font>
      <b/>
      <sz val="12"/>
      <color rgb="FFFF0000"/>
      <name val="Calibri"/>
      <family val="2"/>
      <scheme val="minor"/>
    </font>
    <font>
      <sz val="9"/>
      <color theme="10"/>
      <name val="Calibri"/>
      <family val="2"/>
      <scheme val="minor"/>
    </font>
    <font>
      <b/>
      <sz val="14"/>
      <color theme="1"/>
      <name val="Calibri"/>
      <family val="2"/>
    </font>
    <font>
      <sz val="11"/>
      <color rgb="FFFF0000"/>
      <name val="Calibri"/>
      <family val="2"/>
      <scheme val="minor"/>
    </font>
    <font>
      <sz val="11"/>
      <color theme="0"/>
      <name val="Calibri"/>
      <family val="2"/>
      <scheme val="minor"/>
    </font>
    <font>
      <b/>
      <sz val="10.8"/>
      <color theme="1"/>
      <name val="Calibri"/>
      <family val="2"/>
    </font>
    <font>
      <b/>
      <vertAlign val="superscript"/>
      <sz val="10.8"/>
      <color theme="1"/>
      <name val="Calibri"/>
      <family val="2"/>
    </font>
    <font>
      <b/>
      <vertAlign val="subscript"/>
      <sz val="10.8"/>
      <color theme="1"/>
      <name val="Calibri"/>
      <family val="2"/>
    </font>
    <font>
      <b/>
      <sz val="9"/>
      <color theme="1"/>
      <name val="Calibri"/>
      <family val="2"/>
    </font>
    <font>
      <b/>
      <vertAlign val="subscript"/>
      <sz val="9"/>
      <color theme="1"/>
      <name val="Calibri"/>
      <family val="2"/>
    </font>
    <font>
      <b/>
      <sz val="18"/>
      <color theme="1"/>
      <name val="Calibri"/>
      <family val="2"/>
      <scheme val="minor"/>
    </font>
    <font>
      <b/>
      <sz val="18"/>
      <color theme="1"/>
      <name val="Arial"/>
      <family val="2"/>
    </font>
  </fonts>
  <fills count="6">
    <fill>
      <patternFill patternType="none"/>
    </fill>
    <fill>
      <patternFill patternType="gray125"/>
    </fill>
    <fill>
      <patternFill patternType="solid">
        <fgColor rgb="FFFFCC99"/>
      </patternFill>
    </fill>
    <fill>
      <patternFill patternType="solid">
        <fgColor rgb="FFF2F2F2"/>
      </patternFill>
    </fill>
    <fill>
      <patternFill patternType="solid">
        <fgColor rgb="FFA5A5A5"/>
      </patternFill>
    </fill>
    <fill>
      <patternFill patternType="solid">
        <fgColor rgb="FFC00000"/>
        <bgColor indexed="64"/>
      </patternFill>
    </fill>
  </fills>
  <borders count="3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ck">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right/>
      <top style="thin">
        <color auto="1"/>
      </top>
      <bottom/>
      <diagonal/>
    </border>
    <border>
      <left/>
      <right style="thick">
        <color auto="1"/>
      </right>
      <top/>
      <bottom style="thin">
        <color auto="1"/>
      </bottom>
      <diagonal/>
    </border>
    <border>
      <left/>
      <right/>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ck">
        <color auto="1"/>
      </right>
      <top style="thin">
        <color auto="1"/>
      </top>
      <bottom style="thick">
        <color auto="1"/>
      </bottom>
      <diagonal/>
    </border>
    <border>
      <left/>
      <right style="thin">
        <color auto="1"/>
      </right>
      <top/>
      <bottom style="thick">
        <color auto="1"/>
      </bottom>
      <diagonal/>
    </border>
    <border>
      <left style="thin">
        <color auto="1"/>
      </left>
      <right style="thick">
        <color auto="1"/>
      </right>
      <top/>
      <bottom style="thick">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n">
        <color rgb="FF7F7F7F"/>
      </bottom>
      <diagonal/>
    </border>
    <border>
      <left style="thin">
        <color auto="1"/>
      </left>
      <right style="thin">
        <color auto="1"/>
      </right>
      <top style="thin">
        <color rgb="FF7F7F7F"/>
      </top>
      <bottom style="thin">
        <color auto="1"/>
      </bottom>
      <diagonal/>
    </border>
    <border>
      <left style="medium">
        <color auto="1"/>
      </left>
      <right style="thin">
        <color auto="1"/>
      </right>
      <top style="medium">
        <color auto="1"/>
      </top>
      <bottom/>
      <diagonal/>
    </border>
    <border>
      <left/>
      <right style="thin">
        <color auto="1"/>
      </right>
      <top style="medium">
        <color auto="1"/>
      </top>
      <bottom/>
      <diagonal/>
    </border>
    <border>
      <left style="medium">
        <color auto="1"/>
      </left>
      <right style="thin">
        <color auto="1"/>
      </right>
      <top/>
      <bottom/>
      <diagonal/>
    </border>
    <border>
      <left/>
      <right style="medium">
        <color auto="1"/>
      </right>
      <top/>
      <bottom/>
      <diagonal/>
    </border>
    <border>
      <left style="medium">
        <color auto="1"/>
      </left>
      <right style="thin">
        <color auto="1"/>
      </right>
      <top/>
      <bottom style="medium">
        <color auto="1"/>
      </bottom>
      <diagonal/>
    </border>
    <border>
      <left/>
      <right style="thin">
        <color auto="1"/>
      </right>
      <top/>
      <bottom style="medium">
        <color auto="1"/>
      </bottom>
      <diagonal/>
    </border>
  </borders>
  <cellStyleXfs count="5">
    <xf numFmtId="0" fontId="0" fillId="0" borderId="0"/>
    <xf numFmtId="0" fontId="1" fillId="2" borderId="1" applyNumberFormat="0" applyAlignment="0" applyProtection="0"/>
    <xf numFmtId="0" fontId="2" fillId="3" borderId="1" applyNumberFormat="0" applyAlignment="0" applyProtection="0"/>
    <xf numFmtId="0" fontId="6" fillId="4" borderId="2" applyNumberFormat="0" applyAlignment="0" applyProtection="0"/>
    <xf numFmtId="0" fontId="39" fillId="0" borderId="0" applyNumberFormat="0" applyFill="0" applyBorder="0" applyAlignment="0" applyProtection="0"/>
  </cellStyleXfs>
  <cellXfs count="256">
    <xf numFmtId="0" fontId="0" fillId="0" borderId="0" xfId="0"/>
    <xf numFmtId="0" fontId="3" fillId="0" borderId="0" xfId="0" applyFont="1" applyAlignment="1">
      <alignment horizontal="center"/>
    </xf>
    <xf numFmtId="0" fontId="12" fillId="0" borderId="0" xfId="0" applyFont="1" applyAlignment="1">
      <alignment horizontal="center" vertical="center"/>
    </xf>
    <xf numFmtId="0" fontId="13" fillId="0" borderId="0" xfId="0" applyFont="1"/>
    <xf numFmtId="0" fontId="14" fillId="0" borderId="0" xfId="0" applyFont="1" applyAlignment="1">
      <alignment horizontal="right"/>
    </xf>
    <xf numFmtId="2" fontId="16" fillId="2" borderId="11" xfId="1" applyNumberFormat="1" applyFont="1" applyBorder="1" applyAlignment="1" applyProtection="1">
      <alignment horizontal="center"/>
      <protection locked="0"/>
    </xf>
    <xf numFmtId="164" fontId="16" fillId="2" borderId="14" xfId="1" applyNumberFormat="1" applyFont="1" applyBorder="1" applyAlignment="1" applyProtection="1">
      <alignment horizontal="center"/>
      <protection locked="0"/>
    </xf>
    <xf numFmtId="164" fontId="16" fillId="2" borderId="11" xfId="1" applyNumberFormat="1" applyFont="1" applyBorder="1" applyAlignment="1" applyProtection="1">
      <alignment horizontal="center"/>
      <protection locked="0"/>
    </xf>
    <xf numFmtId="3" fontId="16" fillId="2" borderId="11" xfId="1" applyNumberFormat="1" applyFont="1" applyBorder="1" applyAlignment="1" applyProtection="1">
      <alignment horizontal="center"/>
      <protection locked="0"/>
    </xf>
    <xf numFmtId="3" fontId="17" fillId="3" borderId="11" xfId="2" applyNumberFormat="1" applyFont="1" applyBorder="1" applyAlignment="1">
      <alignment horizontal="center"/>
    </xf>
    <xf numFmtId="0" fontId="13" fillId="0" borderId="0" xfId="0" applyFont="1" applyAlignment="1">
      <alignment horizontal="center"/>
    </xf>
    <xf numFmtId="165" fontId="13" fillId="0" borderId="0" xfId="0" applyNumberFormat="1" applyFont="1"/>
    <xf numFmtId="0" fontId="13" fillId="0" borderId="0" xfId="0" applyFont="1" applyAlignment="1">
      <alignment horizontal="left" indent="2"/>
    </xf>
    <xf numFmtId="0" fontId="13" fillId="0" borderId="0" xfId="0" applyFont="1" applyAlignment="1">
      <alignment horizontal="left"/>
    </xf>
    <xf numFmtId="0" fontId="13" fillId="0" borderId="4" xfId="0" applyFont="1" applyBorder="1"/>
    <xf numFmtId="0" fontId="13" fillId="0" borderId="5" xfId="0" applyFont="1" applyBorder="1"/>
    <xf numFmtId="3" fontId="17" fillId="3" borderId="11" xfId="2" applyNumberFormat="1" applyFont="1" applyBorder="1"/>
    <xf numFmtId="0" fontId="13" fillId="0" borderId="7" xfId="0" applyFont="1" applyBorder="1"/>
    <xf numFmtId="164" fontId="17" fillId="3" borderId="11" xfId="2" applyNumberFormat="1" applyFont="1" applyBorder="1"/>
    <xf numFmtId="0" fontId="13" fillId="0" borderId="6" xfId="0" applyFont="1" applyBorder="1"/>
    <xf numFmtId="0" fontId="13" fillId="0" borderId="7" xfId="0" applyFont="1" applyBorder="1" applyAlignment="1">
      <alignment horizontal="center"/>
    </xf>
    <xf numFmtId="9" fontId="13" fillId="0" borderId="0" xfId="0" applyNumberFormat="1" applyFont="1" applyAlignment="1">
      <alignment horizontal="center" wrapText="1"/>
    </xf>
    <xf numFmtId="9" fontId="13" fillId="0" borderId="7" xfId="0" applyNumberFormat="1" applyFont="1" applyBorder="1" applyAlignment="1">
      <alignment horizontal="center" wrapText="1"/>
    </xf>
    <xf numFmtId="0" fontId="13" fillId="0" borderId="0" xfId="0" applyFont="1" applyAlignment="1">
      <alignment wrapText="1"/>
    </xf>
    <xf numFmtId="165" fontId="17" fillId="3" borderId="11" xfId="2" applyNumberFormat="1" applyFont="1" applyBorder="1" applyAlignment="1">
      <alignment horizontal="center"/>
    </xf>
    <xf numFmtId="0" fontId="13" fillId="0" borderId="7" xfId="0" applyFont="1" applyBorder="1" applyAlignment="1">
      <alignment wrapText="1"/>
    </xf>
    <xf numFmtId="0" fontId="14" fillId="0" borderId="6" xfId="0" applyFont="1" applyBorder="1" applyAlignment="1">
      <alignment horizontal="right"/>
    </xf>
    <xf numFmtId="0" fontId="13" fillId="0" borderId="9" xfId="0" applyFont="1" applyBorder="1" applyAlignment="1">
      <alignment horizontal="center"/>
    </xf>
    <xf numFmtId="164" fontId="17" fillId="3" borderId="12" xfId="2" applyNumberFormat="1" applyFont="1" applyBorder="1"/>
    <xf numFmtId="0" fontId="14" fillId="0" borderId="9" xfId="0" applyFont="1" applyBorder="1" applyAlignment="1">
      <alignment horizontal="center"/>
    </xf>
    <xf numFmtId="0" fontId="13" fillId="0" borderId="9" xfId="0" applyFont="1" applyBorder="1"/>
    <xf numFmtId="0" fontId="13" fillId="0" borderId="10" xfId="0" applyFont="1" applyBorder="1"/>
    <xf numFmtId="3" fontId="13" fillId="0" borderId="0" xfId="0" applyNumberFormat="1" applyFont="1"/>
    <xf numFmtId="0" fontId="17" fillId="3" borderId="11" xfId="2" applyFont="1" applyBorder="1" applyAlignment="1">
      <alignment horizontal="center"/>
    </xf>
    <xf numFmtId="0" fontId="13" fillId="0" borderId="6" xfId="0" applyFont="1" applyBorder="1" applyAlignment="1">
      <alignment horizontal="right"/>
    </xf>
    <xf numFmtId="0" fontId="20" fillId="2" borderId="11" xfId="1" applyFont="1" applyBorder="1" applyAlignment="1" applyProtection="1">
      <alignment horizontal="center"/>
      <protection locked="0"/>
    </xf>
    <xf numFmtId="165" fontId="17" fillId="3" borderId="11" xfId="2" applyNumberFormat="1" applyFont="1" applyBorder="1"/>
    <xf numFmtId="0" fontId="18" fillId="0" borderId="0" xfId="0" applyFont="1"/>
    <xf numFmtId="0" fontId="13" fillId="0" borderId="8" xfId="0" applyFont="1" applyBorder="1"/>
    <xf numFmtId="0" fontId="9" fillId="0" borderId="0" xfId="0" applyFont="1"/>
    <xf numFmtId="0" fontId="5" fillId="0" borderId="0" xfId="0" applyFont="1" applyAlignment="1">
      <alignment horizontal="center"/>
    </xf>
    <xf numFmtId="0" fontId="9" fillId="0" borderId="6" xfId="0" applyFont="1" applyBorder="1"/>
    <xf numFmtId="0" fontId="3" fillId="0" borderId="7" xfId="0" applyFont="1" applyBorder="1" applyAlignment="1">
      <alignment horizontal="center"/>
    </xf>
    <xf numFmtId="0" fontId="9" fillId="0" borderId="7" xfId="0" applyFont="1" applyBorder="1"/>
    <xf numFmtId="0" fontId="8" fillId="2" borderId="11" xfId="1" applyFont="1" applyBorder="1" applyProtection="1">
      <protection locked="0"/>
    </xf>
    <xf numFmtId="166" fontId="8" fillId="2" borderId="11" xfId="1" applyNumberFormat="1" applyFont="1" applyBorder="1" applyProtection="1">
      <protection locked="0"/>
    </xf>
    <xf numFmtId="0" fontId="3" fillId="0" borderId="6" xfId="0" applyFont="1" applyBorder="1" applyAlignment="1">
      <alignment horizontal="center"/>
    </xf>
    <xf numFmtId="0" fontId="7" fillId="3" borderId="11" xfId="2" applyFont="1" applyBorder="1"/>
    <xf numFmtId="168" fontId="9" fillId="0" borderId="0" xfId="0" applyNumberFormat="1" applyFont="1"/>
    <xf numFmtId="0" fontId="3" fillId="0" borderId="0" xfId="0" applyFont="1" applyAlignment="1">
      <alignment horizontal="left" indent="2"/>
    </xf>
    <xf numFmtId="0" fontId="3" fillId="0" borderId="0" xfId="0" applyFont="1"/>
    <xf numFmtId="0" fontId="0" fillId="0" borderId="0" xfId="0" applyAlignment="1">
      <alignment horizontal="right" vertical="center"/>
    </xf>
    <xf numFmtId="0" fontId="9" fillId="0" borderId="0" xfId="0" applyFont="1" applyAlignment="1">
      <alignment horizontal="right" vertical="center"/>
    </xf>
    <xf numFmtId="0" fontId="9" fillId="0" borderId="3" xfId="0" applyFont="1" applyBorder="1"/>
    <xf numFmtId="0" fontId="9" fillId="0" borderId="4" xfId="0" applyFont="1" applyBorder="1"/>
    <xf numFmtId="0" fontId="9" fillId="0" borderId="5" xfId="0" applyFont="1" applyBorder="1"/>
    <xf numFmtId="0" fontId="3" fillId="0" borderId="18" xfId="0" applyFont="1" applyBorder="1" applyAlignment="1">
      <alignment horizontal="center"/>
    </xf>
    <xf numFmtId="0" fontId="3" fillId="0" borderId="17" xfId="0" applyFont="1" applyBorder="1" applyAlignment="1">
      <alignment horizontal="center"/>
    </xf>
    <xf numFmtId="0" fontId="0" fillId="0" borderId="20" xfId="0" applyBorder="1" applyAlignment="1">
      <alignment horizontal="right" vertical="center"/>
    </xf>
    <xf numFmtId="0" fontId="9" fillId="0" borderId="20" xfId="0" applyFont="1" applyBorder="1" applyAlignment="1">
      <alignment horizontal="right" vertical="center"/>
    </xf>
    <xf numFmtId="0" fontId="9" fillId="0" borderId="11" xfId="0" applyFont="1" applyBorder="1"/>
    <xf numFmtId="0" fontId="9" fillId="0" borderId="21" xfId="0" applyFont="1" applyBorder="1"/>
    <xf numFmtId="0" fontId="3" fillId="0" borderId="15" xfId="0" applyFont="1" applyBorder="1" applyAlignment="1">
      <alignment horizontal="right" vertical="center"/>
    </xf>
    <xf numFmtId="0" fontId="9" fillId="0" borderId="13" xfId="0" applyFont="1" applyBorder="1"/>
    <xf numFmtId="0" fontId="23" fillId="0" borderId="15" xfId="0" applyFont="1" applyBorder="1" applyAlignment="1">
      <alignment horizontal="right" vertical="center"/>
    </xf>
    <xf numFmtId="0" fontId="12" fillId="0" borderId="0" xfId="0" applyFont="1" applyAlignment="1">
      <alignment horizontal="center"/>
    </xf>
    <xf numFmtId="0" fontId="27" fillId="0" borderId="0" xfId="0" applyFont="1"/>
    <xf numFmtId="0" fontId="9" fillId="0" borderId="0" xfId="0" applyFont="1" applyAlignment="1">
      <alignment horizontal="left" vertical="top"/>
    </xf>
    <xf numFmtId="168" fontId="7" fillId="3" borderId="11" xfId="2" applyNumberFormat="1" applyFont="1" applyBorder="1"/>
    <xf numFmtId="3" fontId="9" fillId="0" borderId="0" xfId="0" applyNumberFormat="1" applyFont="1" applyAlignment="1">
      <alignment horizontal="left" vertical="top"/>
    </xf>
    <xf numFmtId="10" fontId="9" fillId="0" borderId="0" xfId="0" applyNumberFormat="1" applyFont="1"/>
    <xf numFmtId="0" fontId="3" fillId="0" borderId="0" xfId="0" applyFont="1" applyAlignment="1">
      <alignment horizontal="right" vertical="center"/>
    </xf>
    <xf numFmtId="169" fontId="9" fillId="0" borderId="26" xfId="0" applyNumberFormat="1" applyFont="1" applyBorder="1" applyAlignment="1">
      <alignment horizontal="center"/>
    </xf>
    <xf numFmtId="170" fontId="9" fillId="0" borderId="0" xfId="0" applyNumberFormat="1" applyFont="1"/>
    <xf numFmtId="0" fontId="0" fillId="0" borderId="0" xfId="0" applyAlignment="1">
      <alignment horizontal="center"/>
    </xf>
    <xf numFmtId="170" fontId="9" fillId="0" borderId="27" xfId="0" applyNumberFormat="1" applyFont="1" applyBorder="1"/>
    <xf numFmtId="171" fontId="9" fillId="0" borderId="28" xfId="0" applyNumberFormat="1" applyFont="1" applyBorder="1"/>
    <xf numFmtId="172" fontId="9" fillId="0" borderId="0" xfId="0" applyNumberFormat="1" applyFont="1"/>
    <xf numFmtId="172" fontId="9" fillId="0" borderId="21" xfId="0" applyNumberFormat="1" applyFont="1" applyBorder="1" applyAlignment="1">
      <alignment horizontal="center"/>
    </xf>
    <xf numFmtId="173" fontId="9" fillId="0" borderId="0" xfId="0" applyNumberFormat="1" applyFont="1"/>
    <xf numFmtId="174" fontId="9" fillId="0" borderId="0" xfId="0" applyNumberFormat="1" applyFont="1"/>
    <xf numFmtId="167" fontId="9" fillId="0" borderId="0" xfId="0" applyNumberFormat="1" applyFont="1"/>
    <xf numFmtId="169" fontId="9" fillId="0" borderId="22" xfId="0" applyNumberFormat="1" applyFont="1" applyBorder="1" applyAlignment="1">
      <alignment horizontal="center"/>
    </xf>
    <xf numFmtId="169" fontId="9" fillId="0" borderId="12" xfId="0" applyNumberFormat="1" applyFont="1" applyBorder="1" applyAlignment="1">
      <alignment horizontal="center"/>
    </xf>
    <xf numFmtId="0" fontId="0" fillId="0" borderId="29" xfId="0" applyBorder="1" applyAlignment="1">
      <alignment horizontal="right" vertical="center"/>
    </xf>
    <xf numFmtId="0" fontId="3" fillId="0" borderId="20" xfId="0" applyFont="1" applyBorder="1" applyAlignment="1">
      <alignment horizontal="right" vertical="center"/>
    </xf>
    <xf numFmtId="0" fontId="15" fillId="0" borderId="21" xfId="0" applyFont="1" applyBorder="1"/>
    <xf numFmtId="0" fontId="15" fillId="0" borderId="11" xfId="0" applyFont="1" applyBorder="1"/>
    <xf numFmtId="169" fontId="9" fillId="0" borderId="0" xfId="0" applyNumberFormat="1" applyFont="1" applyAlignment="1">
      <alignment horizontal="center"/>
    </xf>
    <xf numFmtId="0" fontId="3" fillId="0" borderId="0" xfId="0" applyFont="1" applyAlignment="1">
      <alignment horizontal="center" vertical="center"/>
    </xf>
    <xf numFmtId="0" fontId="7" fillId="4" borderId="11" xfId="3" applyFont="1" applyBorder="1" applyAlignment="1" applyProtection="1">
      <alignment horizontal="center"/>
      <protection locked="0"/>
    </xf>
    <xf numFmtId="0" fontId="16" fillId="2" borderId="14" xfId="1" applyFont="1" applyBorder="1" applyAlignment="1" applyProtection="1">
      <alignment horizontal="center"/>
      <protection locked="0"/>
    </xf>
    <xf numFmtId="0" fontId="7" fillId="4" borderId="11" xfId="3" applyFont="1" applyBorder="1" applyAlignment="1" applyProtection="1">
      <alignment horizontal="center" vertical="center"/>
      <protection locked="0"/>
    </xf>
    <xf numFmtId="0" fontId="5" fillId="0" borderId="0" xfId="0" applyFont="1" applyAlignment="1">
      <alignment horizontal="center" vertical="center"/>
    </xf>
    <xf numFmtId="0" fontId="9" fillId="0" borderId="15" xfId="0" applyFont="1" applyBorder="1"/>
    <xf numFmtId="3" fontId="0" fillId="0" borderId="0" xfId="0" applyNumberFormat="1"/>
    <xf numFmtId="3" fontId="3" fillId="0" borderId="0" xfId="0" applyNumberFormat="1" applyFont="1" applyAlignment="1">
      <alignment horizontal="left" vertical="center"/>
    </xf>
    <xf numFmtId="0" fontId="3" fillId="0" borderId="0" xfId="0" applyFont="1" applyAlignment="1">
      <alignment horizontal="left" vertical="center"/>
    </xf>
    <xf numFmtId="0" fontId="0" fillId="0" borderId="0" xfId="0" applyAlignment="1">
      <alignment horizontal="left" vertical="center"/>
    </xf>
    <xf numFmtId="0" fontId="3" fillId="0" borderId="24" xfId="0" applyFont="1" applyBorder="1" applyAlignment="1">
      <alignment horizontal="left" vertical="center"/>
    </xf>
    <xf numFmtId="0" fontId="0" fillId="0" borderId="18" xfId="0" applyBorder="1" applyAlignment="1">
      <alignment horizontal="left" vertical="center"/>
    </xf>
    <xf numFmtId="0" fontId="0" fillId="0" borderId="25" xfId="0" applyBorder="1" applyAlignment="1">
      <alignment horizontal="left" vertical="center"/>
    </xf>
    <xf numFmtId="170" fontId="3" fillId="0" borderId="11" xfId="0" applyNumberFormat="1" applyFont="1" applyBorder="1"/>
    <xf numFmtId="175" fontId="3" fillId="0" borderId="21" xfId="0" applyNumberFormat="1" applyFont="1" applyBorder="1"/>
    <xf numFmtId="0" fontId="35" fillId="4" borderId="11" xfId="3" applyFont="1" applyBorder="1" applyAlignment="1" applyProtection="1">
      <alignment horizontal="center"/>
      <protection locked="0"/>
    </xf>
    <xf numFmtId="0" fontId="15" fillId="0" borderId="0" xfId="0" applyFont="1"/>
    <xf numFmtId="0" fontId="0" fillId="0" borderId="0" xfId="0" applyAlignment="1">
      <alignment horizontal="center" vertical="center"/>
    </xf>
    <xf numFmtId="0" fontId="34" fillId="0" borderId="0" xfId="0" applyFont="1" applyAlignment="1">
      <alignment horizontal="center" vertical="center"/>
    </xf>
    <xf numFmtId="0" fontId="0" fillId="0" borderId="35" xfId="0" applyBorder="1"/>
    <xf numFmtId="0" fontId="3" fillId="0" borderId="36" xfId="0" applyFont="1" applyBorder="1" applyAlignment="1">
      <alignment horizontal="center"/>
    </xf>
    <xf numFmtId="0" fontId="3" fillId="0" borderId="37" xfId="0" applyFont="1" applyBorder="1" applyAlignment="1">
      <alignment horizontal="center"/>
    </xf>
    <xf numFmtId="0" fontId="0" fillId="0" borderId="32" xfId="0" quotePrefix="1" applyBorder="1"/>
    <xf numFmtId="0" fontId="0" fillId="0" borderId="13" xfId="0" quotePrefix="1" applyBorder="1"/>
    <xf numFmtId="0" fontId="0" fillId="0" borderId="34" xfId="0" applyBorder="1"/>
    <xf numFmtId="0" fontId="0" fillId="0" borderId="13" xfId="0" applyBorder="1"/>
    <xf numFmtId="0" fontId="0" fillId="0" borderId="36" xfId="0" applyBorder="1"/>
    <xf numFmtId="0" fontId="0" fillId="0" borderId="37" xfId="0" applyBorder="1"/>
    <xf numFmtId="0" fontId="42" fillId="0" borderId="0" xfId="0" applyFont="1"/>
    <xf numFmtId="0" fontId="15" fillId="0" borderId="0" xfId="0" applyFont="1" applyAlignment="1">
      <alignment horizontal="left"/>
    </xf>
    <xf numFmtId="0" fontId="15" fillId="0" borderId="0" xfId="0" applyFont="1" applyAlignment="1">
      <alignment horizontal="left" vertical="center"/>
    </xf>
    <xf numFmtId="0" fontId="24" fillId="0" borderId="0" xfId="0" applyFont="1"/>
    <xf numFmtId="0" fontId="7" fillId="0" borderId="0" xfId="0" applyFont="1"/>
    <xf numFmtId="0" fontId="39" fillId="0" borderId="0" xfId="4" applyAlignment="1">
      <alignment horizontal="center"/>
    </xf>
    <xf numFmtId="0" fontId="39" fillId="0" borderId="0" xfId="4"/>
    <xf numFmtId="0" fontId="40" fillId="0" borderId="0" xfId="0" applyFont="1" applyAlignment="1">
      <alignment horizontal="center"/>
    </xf>
    <xf numFmtId="0" fontId="46" fillId="5" borderId="0" xfId="4" applyFont="1" applyFill="1" applyAlignment="1" applyProtection="1">
      <alignment horizontal="center"/>
      <protection locked="0"/>
    </xf>
    <xf numFmtId="0" fontId="0" fillId="0" borderId="0" xfId="0"/>
    <xf numFmtId="0" fontId="13" fillId="0" borderId="0" xfId="0" applyFont="1"/>
    <xf numFmtId="0" fontId="31" fillId="0" borderId="0" xfId="0" applyFont="1"/>
    <xf numFmtId="0" fontId="32" fillId="0" borderId="0" xfId="0" applyFont="1" applyAlignment="1">
      <alignment horizontal="center"/>
    </xf>
    <xf numFmtId="0" fontId="33" fillId="0" borderId="0" xfId="0" applyFont="1"/>
    <xf numFmtId="0" fontId="3" fillId="0" borderId="0" xfId="0" applyFont="1" applyAlignment="1">
      <alignment horizontal="center"/>
    </xf>
    <xf numFmtId="176" fontId="7" fillId="3" borderId="11" xfId="2" applyNumberFormat="1" applyFont="1" applyBorder="1"/>
    <xf numFmtId="168" fontId="0" fillId="0" borderId="0" xfId="0" applyNumberFormat="1"/>
    <xf numFmtId="0" fontId="3" fillId="0" borderId="13" xfId="0" applyFont="1" applyBorder="1" applyAlignment="1">
      <alignment horizontal="center"/>
    </xf>
    <xf numFmtId="3" fontId="3" fillId="0" borderId="0" xfId="0" applyNumberFormat="1" applyFont="1" applyAlignment="1">
      <alignment horizontal="center" vertical="center"/>
    </xf>
    <xf numFmtId="166" fontId="3" fillId="0" borderId="0" xfId="0" applyNumberFormat="1" applyFont="1" applyAlignment="1">
      <alignment horizontal="center" vertical="center"/>
    </xf>
    <xf numFmtId="3" fontId="3" fillId="0" borderId="13" xfId="0" applyNumberFormat="1" applyFont="1" applyBorder="1" applyAlignment="1">
      <alignment horizontal="center"/>
    </xf>
    <xf numFmtId="165" fontId="3" fillId="0" borderId="13" xfId="0" applyNumberFormat="1" applyFont="1" applyBorder="1" applyAlignment="1">
      <alignment horizontal="center"/>
    </xf>
    <xf numFmtId="0" fontId="0" fillId="0" borderId="0" xfId="0" applyFont="1"/>
    <xf numFmtId="0" fontId="9" fillId="0" borderId="14" xfId="0" applyFont="1" applyBorder="1" applyAlignment="1">
      <alignment horizontal="center"/>
    </xf>
    <xf numFmtId="0" fontId="9" fillId="0" borderId="19" xfId="0" applyFont="1" applyBorder="1" applyAlignment="1">
      <alignment horizontal="center"/>
    </xf>
    <xf numFmtId="164" fontId="9" fillId="0" borderId="11" xfId="0" applyNumberFormat="1" applyFont="1" applyBorder="1" applyAlignment="1">
      <alignment horizontal="center"/>
    </xf>
    <xf numFmtId="164" fontId="9" fillId="0" borderId="21" xfId="0" applyNumberFormat="1" applyFont="1" applyBorder="1" applyAlignment="1">
      <alignment horizontal="center"/>
    </xf>
    <xf numFmtId="176" fontId="3" fillId="0" borderId="11" xfId="0" applyNumberFormat="1" applyFont="1" applyBorder="1" applyAlignment="1">
      <alignment horizontal="center"/>
    </xf>
    <xf numFmtId="3" fontId="3" fillId="0" borderId="21" xfId="0" applyNumberFormat="1" applyFont="1" applyBorder="1" applyAlignment="1">
      <alignment horizontal="center"/>
    </xf>
    <xf numFmtId="3" fontId="9" fillId="0" borderId="11" xfId="0" applyNumberFormat="1" applyFont="1" applyBorder="1" applyAlignment="1">
      <alignment horizontal="center"/>
    </xf>
    <xf numFmtId="3" fontId="9" fillId="0" borderId="21" xfId="0" applyNumberFormat="1" applyFont="1" applyBorder="1" applyAlignment="1">
      <alignment horizontal="center"/>
    </xf>
    <xf numFmtId="164" fontId="3" fillId="0" borderId="13" xfId="0" applyNumberFormat="1" applyFont="1" applyBorder="1" applyAlignment="1">
      <alignment horizontal="center"/>
    </xf>
    <xf numFmtId="0" fontId="0" fillId="0" borderId="0" xfId="0" applyAlignment="1">
      <alignment horizontal="center"/>
    </xf>
    <xf numFmtId="0" fontId="39" fillId="0" borderId="0" xfId="4" applyAlignment="1">
      <alignment horizontal="center"/>
    </xf>
    <xf numFmtId="0" fontId="3" fillId="0" borderId="0" xfId="0" applyFont="1"/>
    <xf numFmtId="0" fontId="39" fillId="0" borderId="0" xfId="4"/>
    <xf numFmtId="0" fontId="0" fillId="0" borderId="6" xfId="0" applyBorder="1" applyAlignment="1">
      <alignment horizontal="right" vertical="center"/>
    </xf>
    <xf numFmtId="3" fontId="9" fillId="0" borderId="0" xfId="0" applyNumberFormat="1" applyFont="1" applyBorder="1" applyAlignment="1">
      <alignment horizontal="center"/>
    </xf>
    <xf numFmtId="3" fontId="9" fillId="0" borderId="7" xfId="0" applyNumberFormat="1" applyFont="1" applyBorder="1" applyAlignment="1">
      <alignment horizontal="center"/>
    </xf>
    <xf numFmtId="168" fontId="7" fillId="3" borderId="0" xfId="2" applyNumberFormat="1" applyFont="1" applyBorder="1"/>
    <xf numFmtId="0" fontId="0" fillId="0" borderId="0" xfId="0" applyFont="1" applyFill="1" applyBorder="1" applyAlignment="1">
      <alignment horizontal="right" vertical="center"/>
    </xf>
    <xf numFmtId="167" fontId="3" fillId="0" borderId="0" xfId="0" applyNumberFormat="1" applyFont="1" applyAlignment="1">
      <alignment horizontal="center" vertical="center"/>
    </xf>
    <xf numFmtId="10" fontId="3" fillId="0" borderId="0" xfId="0" applyNumberFormat="1" applyFont="1"/>
    <xf numFmtId="0" fontId="3" fillId="0" borderId="0" xfId="0" applyFont="1"/>
    <xf numFmtId="22" fontId="0" fillId="0" borderId="0" xfId="0" applyNumberFormat="1" applyAlignment="1">
      <alignment horizontal="left" vertical="center"/>
    </xf>
    <xf numFmtId="22" fontId="3" fillId="0" borderId="0" xfId="0" applyNumberFormat="1" applyFont="1" applyAlignment="1">
      <alignment horizontal="left" vertical="center"/>
    </xf>
    <xf numFmtId="22" fontId="30" fillId="0" borderId="0" xfId="0" applyNumberFormat="1" applyFont="1" applyAlignment="1">
      <alignment horizontal="left" vertical="center"/>
    </xf>
    <xf numFmtId="0" fontId="0" fillId="0" borderId="0" xfId="0"/>
    <xf numFmtId="0" fontId="5" fillId="0" borderId="0" xfId="0" applyFont="1" applyAlignment="1">
      <alignment horizontal="center" vertical="center" wrapText="1"/>
    </xf>
    <xf numFmtId="0" fontId="43" fillId="0" borderId="0" xfId="4" applyFont="1" applyAlignment="1" applyProtection="1">
      <alignment horizontal="center" vertical="top"/>
      <protection locked="0"/>
    </xf>
    <xf numFmtId="0" fontId="37" fillId="0" borderId="0" xfId="0" applyFont="1" applyAlignment="1" applyProtection="1">
      <alignment horizontal="center" vertical="top"/>
      <protection locked="0"/>
    </xf>
    <xf numFmtId="0" fontId="12" fillId="0" borderId="0" xfId="0" applyFont="1" applyAlignment="1">
      <alignment horizontal="center" vertical="center"/>
    </xf>
    <xf numFmtId="0" fontId="34"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center"/>
    </xf>
    <xf numFmtId="0" fontId="40" fillId="0" borderId="32" xfId="0" applyFont="1" applyBorder="1" applyAlignment="1">
      <alignment horizontal="center" vertical="center" wrapText="1"/>
    </xf>
    <xf numFmtId="0" fontId="40" fillId="0" borderId="34" xfId="0" applyFont="1" applyBorder="1" applyAlignment="1">
      <alignment horizontal="center" vertical="center" wrapText="1"/>
    </xf>
    <xf numFmtId="0" fontId="40" fillId="0" borderId="33" xfId="0" applyFont="1" applyBorder="1" applyAlignment="1">
      <alignment horizontal="center" vertical="center" wrapText="1"/>
    </xf>
    <xf numFmtId="0" fontId="40" fillId="0" borderId="13" xfId="0" applyFont="1" applyBorder="1" applyAlignment="1">
      <alignment horizontal="center" vertical="center" wrapText="1"/>
    </xf>
    <xf numFmtId="0" fontId="13" fillId="0" borderId="0" xfId="0" applyFont="1" applyAlignment="1">
      <alignment horizontal="right"/>
    </xf>
    <xf numFmtId="0" fontId="13" fillId="0" borderId="13" xfId="0" applyFont="1" applyBorder="1"/>
    <xf numFmtId="0" fontId="10" fillId="0" borderId="8" xfId="0" applyFont="1" applyBorder="1" applyAlignment="1">
      <alignment horizontal="left"/>
    </xf>
    <xf numFmtId="0" fontId="10" fillId="0" borderId="9" xfId="0" applyFont="1" applyBorder="1" applyAlignment="1">
      <alignment horizontal="left"/>
    </xf>
    <xf numFmtId="0" fontId="5" fillId="0" borderId="0" xfId="0" applyFont="1"/>
    <xf numFmtId="0" fontId="10" fillId="0" borderId="0" xfId="0" applyFont="1"/>
    <xf numFmtId="0" fontId="13" fillId="0" borderId="0" xfId="0" applyFont="1"/>
    <xf numFmtId="0" fontId="13" fillId="0" borderId="0" xfId="0" applyFont="1" applyAlignment="1">
      <alignment horizontal="left" indent="2"/>
    </xf>
    <xf numFmtId="0" fontId="3" fillId="0" borderId="0" xfId="0" applyFont="1" applyAlignment="1">
      <alignment horizontal="left" indent="2"/>
    </xf>
    <xf numFmtId="0" fontId="15" fillId="0" borderId="0" xfId="0" applyFont="1" applyAlignment="1">
      <alignment horizontal="left" indent="2"/>
    </xf>
    <xf numFmtId="0" fontId="3" fillId="0" borderId="0" xfId="0" applyFont="1" applyAlignment="1">
      <alignment horizontal="left"/>
    </xf>
    <xf numFmtId="0" fontId="0" fillId="0" borderId="0" xfId="0" applyAlignment="1">
      <alignment horizontal="left" indent="2"/>
    </xf>
    <xf numFmtId="0" fontId="14" fillId="0" borderId="0" xfId="0" applyFont="1" applyAlignment="1">
      <alignment horizontal="right" vertical="center"/>
    </xf>
    <xf numFmtId="0" fontId="7" fillId="0" borderId="0" xfId="0" applyFont="1" applyAlignment="1">
      <alignment horizontal="left" vertical="center"/>
    </xf>
    <xf numFmtId="0" fontId="34" fillId="0" borderId="0" xfId="0" applyFont="1" applyAlignment="1">
      <alignment horizontal="left" vertical="center"/>
    </xf>
    <xf numFmtId="0" fontId="0" fillId="0" borderId="0" xfId="0" applyAlignment="1">
      <alignment horizontal="right"/>
    </xf>
    <xf numFmtId="0" fontId="0" fillId="0" borderId="13" xfId="0" applyBorder="1" applyAlignment="1">
      <alignment horizontal="right"/>
    </xf>
    <xf numFmtId="0" fontId="3" fillId="0" borderId="0" xfId="0" applyFont="1" applyAlignment="1">
      <alignment horizontal="right"/>
    </xf>
    <xf numFmtId="0" fontId="15" fillId="0" borderId="0" xfId="0" applyFont="1"/>
    <xf numFmtId="0" fontId="13" fillId="0" borderId="6" xfId="0" applyFont="1" applyBorder="1" applyAlignment="1">
      <alignment horizontal="right"/>
    </xf>
    <xf numFmtId="0" fontId="10" fillId="0" borderId="0" xfId="0" applyFont="1" applyAlignment="1">
      <alignment horizontal="right"/>
    </xf>
    <xf numFmtId="0" fontId="45" fillId="0" borderId="0" xfId="0" applyFont="1" applyAlignment="1">
      <alignment vertical="center" wrapText="1"/>
    </xf>
    <xf numFmtId="0" fontId="45" fillId="0" borderId="0" xfId="0" applyFont="1" applyAlignment="1">
      <alignment vertical="center"/>
    </xf>
    <xf numFmtId="0" fontId="14" fillId="0" borderId="0" xfId="0" applyFont="1" applyAlignment="1">
      <alignment horizontal="center"/>
    </xf>
    <xf numFmtId="0" fontId="13" fillId="0" borderId="0" xfId="0" applyFont="1" applyAlignment="1">
      <alignment wrapText="1"/>
    </xf>
    <xf numFmtId="0" fontId="7" fillId="0" borderId="6" xfId="0" applyFont="1" applyBorder="1" applyAlignment="1">
      <alignment horizontal="right"/>
    </xf>
    <xf numFmtId="0" fontId="7" fillId="0" borderId="0" xfId="0" applyFont="1" applyAlignment="1">
      <alignment horizontal="right"/>
    </xf>
    <xf numFmtId="0" fontId="7" fillId="0" borderId="0" xfId="0" applyFont="1" applyAlignment="1">
      <alignment horizontal="left"/>
    </xf>
    <xf numFmtId="0" fontId="7" fillId="0" borderId="7" xfId="0" applyFont="1" applyBorder="1" applyAlignment="1">
      <alignment horizontal="left"/>
    </xf>
    <xf numFmtId="0" fontId="5" fillId="0" borderId="3" xfId="0" applyFont="1" applyBorder="1"/>
    <xf numFmtId="0" fontId="10" fillId="0" borderId="4" xfId="0" applyFont="1" applyBorder="1"/>
    <xf numFmtId="3" fontId="13" fillId="0" borderId="0" xfId="0" applyNumberFormat="1" applyFont="1" applyAlignment="1">
      <alignment horizontal="right"/>
    </xf>
    <xf numFmtId="0" fontId="3" fillId="0" borderId="0" xfId="0" applyFont="1"/>
    <xf numFmtId="0" fontId="12" fillId="0" borderId="0" xfId="0" applyFont="1" applyAlignment="1">
      <alignment horizontal="center"/>
    </xf>
    <xf numFmtId="0" fontId="13" fillId="0" borderId="0" xfId="0" applyFont="1" applyAlignment="1">
      <alignment horizontal="left"/>
    </xf>
    <xf numFmtId="0" fontId="39" fillId="0" borderId="0" xfId="4"/>
    <xf numFmtId="0" fontId="32" fillId="0" borderId="0" xfId="0" applyFont="1" applyAlignment="1">
      <alignment horizontal="center" vertical="center"/>
    </xf>
    <xf numFmtId="0" fontId="33" fillId="0" borderId="0" xfId="0" applyFont="1" applyAlignment="1">
      <alignment horizontal="center" vertical="center"/>
    </xf>
    <xf numFmtId="0" fontId="27" fillId="0" borderId="0" xfId="0" applyFont="1"/>
    <xf numFmtId="0" fontId="37" fillId="0" borderId="0" xfId="0" applyFont="1"/>
    <xf numFmtId="0" fontId="5" fillId="0" borderId="3" xfId="0" applyFont="1" applyBorder="1" applyAlignment="1">
      <alignment horizontal="left"/>
    </xf>
    <xf numFmtId="0" fontId="19" fillId="0" borderId="4" xfId="0" applyFont="1" applyBorder="1" applyAlignment="1">
      <alignment horizontal="left"/>
    </xf>
    <xf numFmtId="0" fontId="3" fillId="0" borderId="13" xfId="0" applyFont="1" applyBorder="1" applyAlignment="1">
      <alignment horizontal="right"/>
    </xf>
    <xf numFmtId="0" fontId="7" fillId="0" borderId="15" xfId="0" applyFont="1" applyBorder="1" applyAlignment="1">
      <alignment horizontal="left" vertical="center"/>
    </xf>
    <xf numFmtId="0" fontId="7" fillId="0" borderId="0" xfId="0" applyFont="1"/>
    <xf numFmtId="0" fontId="10" fillId="0" borderId="6" xfId="0" applyFont="1" applyBorder="1" applyAlignment="1">
      <alignment horizontal="left"/>
    </xf>
    <xf numFmtId="0" fontId="10" fillId="0" borderId="0" xfId="0" applyFont="1" applyAlignment="1">
      <alignment horizontal="left"/>
    </xf>
    <xf numFmtId="0" fontId="11" fillId="0" borderId="0" xfId="0" applyFont="1"/>
    <xf numFmtId="0" fontId="14" fillId="0" borderId="0" xfId="0" applyFont="1" applyAlignment="1">
      <alignment horizontal="right"/>
    </xf>
    <xf numFmtId="0" fontId="39" fillId="0" borderId="0" xfId="4" applyAlignment="1">
      <alignment horizontal="center"/>
    </xf>
    <xf numFmtId="0" fontId="0" fillId="0" borderId="0" xfId="0" applyAlignment="1">
      <alignment horizontal="center"/>
    </xf>
    <xf numFmtId="0" fontId="9" fillId="0" borderId="0" xfId="0" applyFont="1" applyAlignment="1">
      <alignment horizontal="center" wrapText="1"/>
    </xf>
    <xf numFmtId="0" fontId="0" fillId="0" borderId="0" xfId="0" applyAlignment="1">
      <alignment horizontal="center" wrapText="1"/>
    </xf>
    <xf numFmtId="0" fontId="0" fillId="0" borderId="18" xfId="0" applyBorder="1" applyAlignment="1">
      <alignment horizontal="center" wrapText="1"/>
    </xf>
    <xf numFmtId="0" fontId="3" fillId="0" borderId="15" xfId="0" applyFont="1" applyBorder="1" applyAlignment="1">
      <alignment horizontal="left" vertical="center"/>
    </xf>
    <xf numFmtId="0" fontId="23" fillId="0" borderId="0" xfId="0" applyFont="1" applyAlignment="1">
      <alignment horizontal="left" vertical="center"/>
    </xf>
    <xf numFmtId="0" fontId="0" fillId="0" borderId="13" xfId="0" applyBorder="1" applyAlignment="1">
      <alignment horizontal="left" vertical="center"/>
    </xf>
    <xf numFmtId="0" fontId="0" fillId="0" borderId="0" xfId="0" applyFont="1" applyAlignment="1">
      <alignment horizontal="left" vertical="center"/>
    </xf>
    <xf numFmtId="0" fontId="0" fillId="0" borderId="0" xfId="0" applyAlignment="1">
      <alignment horizontal="left" vertical="center"/>
    </xf>
    <xf numFmtId="0" fontId="0" fillId="0" borderId="0" xfId="0" applyAlignment="1"/>
    <xf numFmtId="0" fontId="9" fillId="0" borderId="0" xfId="0" applyFont="1" applyAlignment="1">
      <alignment horizontal="center" vertical="center"/>
    </xf>
    <xf numFmtId="0" fontId="32" fillId="0" borderId="0" xfId="0" applyFont="1" applyAlignment="1">
      <alignment horizontal="center"/>
    </xf>
    <xf numFmtId="0" fontId="33" fillId="0" borderId="0" xfId="0" applyFont="1"/>
    <xf numFmtId="0" fontId="31" fillId="0" borderId="0" xfId="0" applyFont="1"/>
    <xf numFmtId="3" fontId="0" fillId="0" borderId="15" xfId="0" applyNumberFormat="1" applyBorder="1" applyAlignment="1">
      <alignment horizontal="center"/>
    </xf>
    <xf numFmtId="0" fontId="0" fillId="0" borderId="13" xfId="0" applyBorder="1" applyAlignment="1">
      <alignment horizontal="center"/>
    </xf>
    <xf numFmtId="0" fontId="28" fillId="0" borderId="22" xfId="0" applyFont="1" applyBorder="1" applyAlignment="1">
      <alignment horizontal="center" vertical="center"/>
    </xf>
    <xf numFmtId="0" fontId="29" fillId="0" borderId="16" xfId="0" applyFont="1" applyBorder="1"/>
    <xf numFmtId="0" fontId="29" fillId="0" borderId="23" xfId="0" applyFont="1" applyBorder="1"/>
    <xf numFmtId="0" fontId="3" fillId="0" borderId="15" xfId="0" applyFont="1" applyBorder="1" applyAlignment="1">
      <alignment horizontal="right" vertical="center" wrapText="1"/>
    </xf>
    <xf numFmtId="0" fontId="24" fillId="0" borderId="0" xfId="0" applyFont="1" applyAlignment="1">
      <alignment horizontal="left" vertical="center" wrapText="1"/>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3" fillId="0" borderId="6" xfId="0" applyFont="1" applyBorder="1" applyAlignment="1">
      <alignment horizontal="center" vertical="center"/>
    </xf>
    <xf numFmtId="0" fontId="0" fillId="0" borderId="7" xfId="0" applyBorder="1" applyAlignment="1">
      <alignment horizontal="center" vertical="center"/>
    </xf>
    <xf numFmtId="0" fontId="30" fillId="0" borderId="0" xfId="0" applyFont="1" applyAlignment="1">
      <alignment horizontal="center"/>
    </xf>
    <xf numFmtId="0" fontId="30" fillId="0" borderId="0" xfId="0" applyFont="1" applyAlignment="1">
      <alignment horizontal="center" vertical="center"/>
    </xf>
    <xf numFmtId="0" fontId="31" fillId="0" borderId="0" xfId="0" applyFont="1" applyAlignment="1">
      <alignment horizontal="center" vertical="center"/>
    </xf>
    <xf numFmtId="167" fontId="7" fillId="3" borderId="30" xfId="2" applyNumberFormat="1" applyFont="1" applyBorder="1" applyAlignment="1">
      <alignment horizontal="right" vertical="center"/>
    </xf>
    <xf numFmtId="0" fontId="7" fillId="3" borderId="31" xfId="2" applyFont="1" applyBorder="1" applyAlignment="1">
      <alignment horizontal="right" vertical="center"/>
    </xf>
  </cellXfs>
  <cellStyles count="5">
    <cellStyle name="Calculation" xfId="2" builtinId="22"/>
    <cellStyle name="Check Cell" xfId="3" builtinId="23"/>
    <cellStyle name="Hyperlink" xfId="4" builtinId="8"/>
    <cellStyle name="Input" xfId="1" builtinId="20"/>
    <cellStyle name="Normal" xfId="0" builtinId="0"/>
  </cellStyles>
  <dxfs count="0"/>
  <tableStyles count="0" defaultTableStyle="TableStyleMedium9" defaultPivotStyle="PivotStyleLight16"/>
  <colors>
    <mruColors>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http://www.superabrasives.com/" TargetMode="External"/><Relationship Id="rId3" Type="http://schemas.microsoft.com/office/2007/relationships/hdphoto" Target="../media/hdphoto1.wdp"/><Relationship Id="rId7"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Maximizer Dress-Grind Processes'!E10"/><Relationship Id="rId6" Type="http://schemas.openxmlformats.org/officeDocument/2006/relationships/hyperlink" Target="http://www.superabrasives.com" TargetMode="External"/><Relationship Id="rId5" Type="http://schemas.openxmlformats.org/officeDocument/2006/relationships/hyperlink" Target="#'Calculating Rod diamond wear'!C11"/><Relationship Id="rId4" Type="http://schemas.openxmlformats.org/officeDocument/2006/relationships/hyperlink" Target="http://openclipart.org/detail/122737/glossy_green_button" TargetMode="External"/><Relationship Id="rId9"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www.superabrasives.com"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4.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hyperlink" Target="http://www.superabrasives.com" TargetMode="External"/><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hyperlink" Target="http://www.superabrasives.com/"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1362074</xdr:colOff>
      <xdr:row>28</xdr:row>
      <xdr:rowOff>114299</xdr:rowOff>
    </xdr:from>
    <xdr:to>
      <xdr:col>2</xdr:col>
      <xdr:colOff>2216119</xdr:colOff>
      <xdr:row>33</xdr:row>
      <xdr:rowOff>15844</xdr:rowOff>
    </xdr:to>
    <xdr:pic>
      <xdr:nvPicPr>
        <xdr:cNvPr id="13" name="Picture 12">
          <a:hlinkClick xmlns:r="http://schemas.openxmlformats.org/officeDocument/2006/relationships" r:id="rId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aturation sat="0"/>
                  </a14:imgEffect>
                </a14:imgLayer>
              </a14:imgProps>
            </a:ext>
            <a:ext uri="{28A0092B-C50C-407E-A947-70E740481C1C}">
              <a14:useLocalDpi xmlns:a14="http://schemas.microsoft.com/office/drawing/2010/main" val="0"/>
            </a:ext>
            <a:ext uri="{837473B0-CC2E-450A-ABE3-18F120FF3D39}">
              <a1611:picAttrSrcUrl xmlns:a1611="http://schemas.microsoft.com/office/drawing/2016/11/main" r:id="rId4"/>
            </a:ext>
          </a:extLst>
        </a:blip>
        <a:stretch>
          <a:fillRect/>
        </a:stretch>
      </xdr:blipFill>
      <xdr:spPr>
        <a:xfrm>
          <a:off x="2581274" y="4210049"/>
          <a:ext cx="854045" cy="854045"/>
        </a:xfrm>
        <a:prstGeom prst="rect">
          <a:avLst/>
        </a:prstGeom>
      </xdr:spPr>
    </xdr:pic>
    <xdr:clientData/>
  </xdr:twoCellAnchor>
  <xdr:twoCellAnchor>
    <xdr:from>
      <xdr:col>2</xdr:col>
      <xdr:colOff>133351</xdr:colOff>
      <xdr:row>35</xdr:row>
      <xdr:rowOff>66676</xdr:rowOff>
    </xdr:from>
    <xdr:to>
      <xdr:col>4</xdr:col>
      <xdr:colOff>123825</xdr:colOff>
      <xdr:row>77</xdr:row>
      <xdr:rowOff>19051</xdr:rowOff>
    </xdr:to>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1352551" y="5505451"/>
          <a:ext cx="6886574" cy="800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lgn="ctr">
            <a:spcAft>
              <a:spcPts val="0"/>
            </a:spcAft>
            <a:buFont typeface="Arial" panose="020B0604020202020204" pitchFamily="34" charset="0"/>
            <a:buNone/>
          </a:pPr>
          <a:r>
            <a:rPr lang="en-US" sz="1100" b="0" baseline="0"/>
            <a:t>Clicking on either of  the </a:t>
          </a:r>
          <a:r>
            <a:rPr lang="en-US" sz="1100" b="0" baseline="0">
              <a:solidFill>
                <a:sysClr val="windowText" lastClr="000000"/>
              </a:solidFill>
            </a:rPr>
            <a:t>buttons </a:t>
          </a:r>
          <a:r>
            <a:rPr lang="en-US" sz="1100" b="0" baseline="0"/>
            <a:t>above will send you to the proper default sheets</a:t>
          </a:r>
          <a:endParaRPr lang="en-US" sz="1100" b="1" baseline="0"/>
        </a:p>
        <a:p>
          <a:pPr marL="0" lvl="0" indent="0" algn="l">
            <a:spcAft>
              <a:spcPts val="1200"/>
            </a:spcAft>
            <a:buFont typeface="Arial" panose="020B0604020202020204" pitchFamily="34" charset="0"/>
            <a:buNone/>
          </a:pPr>
          <a:r>
            <a:rPr lang="en-US" sz="1100" b="1" baseline="0"/>
            <a:t>________________________________________________________________________________________________</a:t>
          </a:r>
          <a:endParaRPr lang="en-US" sz="1100" b="1" i="0" u="none" strike="noStrike">
            <a:solidFill>
              <a:schemeClr val="dk1"/>
            </a:solidFill>
            <a:effectLst/>
            <a:latin typeface="+mn-lt"/>
            <a:ea typeface="+mn-ea"/>
            <a:cs typeface="+mn-cs"/>
          </a:endParaRPr>
        </a:p>
        <a:p>
          <a:pPr marL="0" lvl="0" indent="0">
            <a:spcAft>
              <a:spcPts val="600"/>
            </a:spcAft>
            <a:buFont typeface="Arial" panose="020B0604020202020204" pitchFamily="34" charset="0"/>
            <a:buNone/>
          </a:pPr>
          <a:r>
            <a:rPr lang="en-US" sz="1100" b="1" i="0" u="none" strike="noStrike">
              <a:solidFill>
                <a:schemeClr val="dk1"/>
              </a:solidFill>
              <a:effectLst/>
              <a:latin typeface="+mn-lt"/>
              <a:ea typeface="+mn-ea"/>
              <a:cs typeface="+mn-cs"/>
            </a:rPr>
            <a:t>The two</a:t>
          </a:r>
          <a:r>
            <a:rPr lang="en-US" sz="1100" b="1" i="0" u="none" strike="noStrike" baseline="0">
              <a:solidFill>
                <a:schemeClr val="dk1"/>
              </a:solidFill>
              <a:effectLst/>
              <a:latin typeface="+mn-lt"/>
              <a:ea typeface="+mn-ea"/>
              <a:cs typeface="+mn-cs"/>
            </a:rPr>
            <a:t> program sheets</a:t>
          </a:r>
          <a:r>
            <a:rPr lang="en-US" sz="1100" b="1" i="0" u="none" strike="noStrike">
              <a:solidFill>
                <a:schemeClr val="dk1"/>
              </a:solidFill>
              <a:effectLst/>
              <a:latin typeface="+mn-lt"/>
              <a:ea typeface="+mn-ea"/>
              <a:cs typeface="+mn-cs"/>
            </a:rPr>
            <a:t> are:</a:t>
          </a:r>
          <a:r>
            <a:rPr lang="en-US"/>
            <a:t> </a:t>
          </a:r>
          <a:endParaRPr lang="en-US" sz="1100" b="1" baseline="0"/>
        </a:p>
        <a:p>
          <a:pPr marL="171450" lvl="0" indent="-171450">
            <a:spcAft>
              <a:spcPts val="300"/>
            </a:spcAft>
            <a:buFont typeface="Arial" panose="020B0604020202020204" pitchFamily="34" charset="0"/>
            <a:buChar char="•"/>
          </a:pPr>
          <a:r>
            <a:rPr lang="en-US" sz="1100" b="1" baseline="0">
              <a:solidFill>
                <a:srgbClr val="FF0000"/>
              </a:solidFill>
            </a:rPr>
            <a:t>Maximizer Dress &amp; Grind Processes</a:t>
          </a:r>
        </a:p>
        <a:p>
          <a:pPr marL="628650" lvl="1" indent="-171450">
            <a:spcAft>
              <a:spcPts val="0"/>
            </a:spcAft>
            <a:buFont typeface="Arial" panose="020B0604020202020204" pitchFamily="34" charset="0"/>
            <a:buChar char="•"/>
          </a:pPr>
          <a:r>
            <a:rPr lang="en-US" sz="1100" baseline="0"/>
            <a:t>This program is divided into 5 each sections</a:t>
          </a:r>
        </a:p>
        <a:p>
          <a:pPr marL="1085850" lvl="2" indent="-171450">
            <a:spcAft>
              <a:spcPts val="0"/>
            </a:spcAft>
            <a:buFont typeface="Arial" panose="020B0604020202020204" pitchFamily="34" charset="0"/>
            <a:buChar char="•"/>
          </a:pPr>
          <a:r>
            <a:rPr lang="en-US" sz="1100" b="1" baseline="0"/>
            <a:t>The first section at the top of sheet consist of:</a:t>
          </a:r>
        </a:p>
        <a:p>
          <a:pPr marL="1543050" lvl="3" indent="-171450">
            <a:spcAft>
              <a:spcPts val="0"/>
            </a:spcAft>
            <a:buFont typeface="Arial" panose="020B0604020202020204" pitchFamily="34" charset="0"/>
            <a:buChar char="•"/>
          </a:pPr>
          <a:r>
            <a:rPr lang="en-US" sz="1100" b="1" baseline="0"/>
            <a:t>8 each input options:</a:t>
          </a:r>
        </a:p>
        <a:p>
          <a:pPr marL="1543050" lvl="3" indent="-171450">
            <a:spcAft>
              <a:spcPts val="0"/>
            </a:spcAft>
            <a:buFont typeface="Arial" panose="020B0604020202020204" pitchFamily="34" charset="0"/>
            <a:buChar char="•"/>
          </a:pPr>
          <a:r>
            <a:rPr lang="en-US" sz="1100" b="1" baseline="0"/>
            <a:t>Dropdown &amp; Input cells</a:t>
          </a:r>
        </a:p>
        <a:p>
          <a:pPr marL="1543050" lvl="3" indent="-171450">
            <a:spcAft>
              <a:spcPts val="0"/>
            </a:spcAft>
            <a:buFont typeface="Arial" panose="020B0604020202020204" pitchFamily="34" charset="0"/>
            <a:buChar char="•"/>
          </a:pPr>
          <a:r>
            <a:rPr lang="en-US" sz="1100" b="0" baseline="0"/>
            <a:t>calculations throughout the section are based on input from:</a:t>
          </a:r>
        </a:p>
        <a:p>
          <a:pPr marL="2000250" lvl="4" indent="-171450">
            <a:spcAft>
              <a:spcPts val="0"/>
            </a:spcAft>
            <a:buFont typeface="Arial" panose="020B0604020202020204" pitchFamily="34" charset="0"/>
            <a:buChar char="•"/>
          </a:pPr>
          <a:r>
            <a:rPr lang="en-US" sz="1100" b="1" baseline="0"/>
            <a:t>Wheel Velocity (M/Sec or S.F.P.M.)</a:t>
          </a:r>
        </a:p>
        <a:p>
          <a:pPr marL="2000250" lvl="4" indent="-171450">
            <a:spcAft>
              <a:spcPts val="300"/>
            </a:spcAft>
            <a:buFont typeface="Arial" panose="020B0604020202020204" pitchFamily="34" charset="0"/>
            <a:buChar char="•"/>
          </a:pPr>
          <a:r>
            <a:rPr lang="en-US" sz="1100" b="1" baseline="0"/>
            <a:t>Wheel Spindle Power requirements based on (wheel to work) contact</a:t>
          </a:r>
        </a:p>
        <a:p>
          <a:pPr marL="1085850" lvl="2" indent="-171450">
            <a:spcAft>
              <a:spcPts val="0"/>
            </a:spcAft>
            <a:buFont typeface="Arial" panose="020B0604020202020204" pitchFamily="34" charset="0"/>
            <a:buChar char="•"/>
          </a:pPr>
          <a:r>
            <a:rPr lang="en-US" sz="1100" b="0" baseline="0"/>
            <a:t>The 2nd section is for </a:t>
          </a:r>
          <a:r>
            <a:rPr lang="en-US" sz="1100" b="1" baseline="0"/>
            <a:t>Truing Instructions and Recommendations</a:t>
          </a:r>
        </a:p>
        <a:p>
          <a:pPr marL="1543050" lvl="3" indent="-171450">
            <a:spcAft>
              <a:spcPts val="0"/>
            </a:spcAft>
            <a:buFont typeface="Arial" panose="020B0604020202020204" pitchFamily="34" charset="0"/>
            <a:buChar char="•"/>
          </a:pPr>
          <a:r>
            <a:rPr lang="en-US" sz="1100" baseline="0"/>
            <a:t>Calculations in this section include </a:t>
          </a:r>
        </a:p>
        <a:p>
          <a:pPr marL="2000250" lvl="4" indent="-171450">
            <a:spcAft>
              <a:spcPts val="0"/>
            </a:spcAft>
            <a:buFont typeface="Arial" panose="020B0604020202020204" pitchFamily="34" charset="0"/>
            <a:buChar char="•"/>
          </a:pPr>
          <a:r>
            <a:rPr lang="en-US" sz="1100" b="1" baseline="0"/>
            <a:t>Maximum in-feed per pass in mm or inch </a:t>
          </a:r>
          <a:r>
            <a:rPr lang="en-US" sz="1100" baseline="0"/>
            <a:t>- depending on selection</a:t>
          </a:r>
        </a:p>
        <a:p>
          <a:pPr marL="2000250" lvl="4" indent="-171450">
            <a:spcAft>
              <a:spcPts val="300"/>
            </a:spcAft>
            <a:buFont typeface="Arial" panose="020B0604020202020204" pitchFamily="34" charset="0"/>
            <a:buChar char="•"/>
          </a:pPr>
          <a:r>
            <a:rPr lang="en-US" sz="1100" b="1" baseline="0"/>
            <a:t>Traverse rate per minute in mm or inch </a:t>
          </a:r>
          <a:r>
            <a:rPr lang="en-US" sz="1100" baseline="0"/>
            <a:t>- depending on selection</a:t>
          </a:r>
        </a:p>
        <a:p>
          <a:pPr marL="1085850" lvl="2" indent="-171450">
            <a:spcAft>
              <a:spcPts val="0"/>
            </a:spcAft>
            <a:buFont typeface="Arial" panose="020B0604020202020204" pitchFamily="34" charset="0"/>
            <a:buChar char="•"/>
          </a:pPr>
          <a:r>
            <a:rPr lang="en-US" sz="1100" b="0" baseline="0"/>
            <a:t>The 3rd section is for</a:t>
          </a:r>
          <a:r>
            <a:rPr lang="en-US" sz="1100" b="1" baseline="0"/>
            <a:t> Dressing Instructions and Recommendations</a:t>
          </a:r>
        </a:p>
        <a:p>
          <a:pPr marL="1543050" lvl="3" indent="-171450">
            <a:spcAft>
              <a:spcPts val="300"/>
            </a:spcAft>
            <a:buFont typeface="Arial" panose="020B0604020202020204" pitchFamily="34" charset="0"/>
            <a:buChar char="•"/>
          </a:pPr>
          <a:r>
            <a:rPr lang="en-US" sz="1100" baseline="0"/>
            <a:t>Calculations are the same as the above section</a:t>
          </a:r>
        </a:p>
        <a:p>
          <a:pPr marL="1085850" lvl="2" indent="-171450">
            <a:spcAft>
              <a:spcPts val="0"/>
            </a:spcAft>
            <a:buFont typeface="Arial" panose="020B0604020202020204" pitchFamily="34" charset="0"/>
            <a:buChar char="•"/>
          </a:pPr>
          <a:r>
            <a:rPr lang="en-US" sz="1100" baseline="0"/>
            <a:t>The 4th and 5th sections include:</a:t>
          </a:r>
        </a:p>
        <a:p>
          <a:pPr marL="1543050" lvl="3" indent="-171450">
            <a:spcAft>
              <a:spcPts val="0"/>
            </a:spcAft>
            <a:buFont typeface="Arial" panose="020B0604020202020204" pitchFamily="34" charset="0"/>
            <a:buChar char="•"/>
          </a:pPr>
          <a:r>
            <a:rPr lang="en-US" sz="1100" b="1" baseline="0"/>
            <a:t>Calculations for Cylindrical (Plunge, Traverse and Face) Grinding</a:t>
          </a:r>
        </a:p>
        <a:p>
          <a:pPr marL="2000250" lvl="4" indent="-171450">
            <a:spcAft>
              <a:spcPts val="0"/>
            </a:spcAft>
            <a:buFont typeface="Arial" panose="020B0604020202020204" pitchFamily="34" charset="0"/>
            <a:buChar char="•"/>
          </a:pPr>
          <a:r>
            <a:rPr lang="en-US" sz="1100" b="1" baseline="0"/>
            <a:t>Recommending In-feed, Traverse rates for Cylindrica O.D. &amp; I.D.</a:t>
          </a:r>
        </a:p>
        <a:p>
          <a:pPr marL="2000250" lvl="4" indent="-171450">
            <a:spcAft>
              <a:spcPts val="0"/>
            </a:spcAft>
            <a:buFont typeface="Arial" panose="020B0604020202020204" pitchFamily="34" charset="0"/>
            <a:buChar char="•"/>
          </a:pPr>
          <a:r>
            <a:rPr lang="en-US" sz="1100" b="1" baseline="0"/>
            <a:t>Recommending  In-feed rates for face grinding</a:t>
          </a:r>
        </a:p>
        <a:p>
          <a:pPr marL="1543050" lvl="3" indent="-171450">
            <a:spcAft>
              <a:spcPts val="1200"/>
            </a:spcAft>
            <a:buFont typeface="Arial" panose="020B0604020202020204" pitchFamily="34" charset="0"/>
            <a:buChar char="•"/>
          </a:pPr>
          <a:r>
            <a:rPr lang="en-US" sz="1100" b="1" baseline="0"/>
            <a:t>Surface Grinding feed rates are in a separate section (section # 5)</a:t>
          </a:r>
        </a:p>
        <a:p>
          <a:pPr marL="0" lvl="0" indent="0" algn="ctr">
            <a:spcAft>
              <a:spcPts val="1200"/>
            </a:spcAft>
            <a:buFont typeface="Arial" panose="020B0604020202020204" pitchFamily="34" charset="0"/>
            <a:buNone/>
          </a:pPr>
          <a:r>
            <a:rPr lang="en-US" sz="1200" b="1" baseline="0"/>
            <a:t>Instructions for using the program are within the sheet with an overview on the right hand side of sheet</a:t>
          </a:r>
        </a:p>
        <a:p>
          <a:pPr marL="171450" lvl="0" indent="-171450">
            <a:spcAft>
              <a:spcPts val="600"/>
            </a:spcAft>
            <a:buFont typeface="Arial" panose="020B0604020202020204" pitchFamily="34" charset="0"/>
            <a:buChar char="•"/>
          </a:pPr>
          <a:r>
            <a:rPr lang="en-US" sz="1100" b="1" baseline="0">
              <a:solidFill>
                <a:srgbClr val="FF0000"/>
              </a:solidFill>
            </a:rPr>
            <a:t>Calculating Rod Diamond Wear</a:t>
          </a:r>
        </a:p>
        <a:p>
          <a:pPr marL="628650" lvl="1" indent="-171450">
            <a:spcAft>
              <a:spcPts val="0"/>
            </a:spcAft>
            <a:buFont typeface="Arial" panose="020B0604020202020204" pitchFamily="34" charset="0"/>
            <a:buChar char="•"/>
          </a:pPr>
          <a:r>
            <a:rPr lang="en-US" sz="1100" b="1" baseline="0">
              <a:solidFill>
                <a:schemeClr val="dk1"/>
              </a:solidFill>
            </a:rPr>
            <a:t>This program consist of a total of 5 entries:</a:t>
          </a:r>
        </a:p>
        <a:p>
          <a:pPr marL="1085850" lvl="2" indent="-171450">
            <a:spcAft>
              <a:spcPts val="0"/>
            </a:spcAft>
            <a:buFont typeface="Arial" panose="020B0604020202020204" pitchFamily="34" charset="0"/>
            <a:buChar char="•"/>
          </a:pPr>
          <a:r>
            <a:rPr lang="en-US" sz="1100" b="1" baseline="0">
              <a:solidFill>
                <a:schemeClr val="dk1"/>
              </a:solidFill>
            </a:rPr>
            <a:t>choosing from dropdown - (mm or inch)</a:t>
          </a:r>
        </a:p>
        <a:p>
          <a:pPr marL="1085850" lvl="2" indent="-171450">
            <a:spcAft>
              <a:spcPts val="0"/>
            </a:spcAft>
            <a:buFont typeface="Arial" panose="020B0604020202020204" pitchFamily="34" charset="0"/>
            <a:buChar char="•"/>
          </a:pPr>
          <a:r>
            <a:rPr lang="en-US" sz="1100" b="1" baseline="0">
              <a:solidFill>
                <a:schemeClr val="dk1"/>
              </a:solidFill>
            </a:rPr>
            <a:t>Grinding wheel diameter - (mm or inch)</a:t>
          </a:r>
        </a:p>
        <a:p>
          <a:pPr marL="1085850" lvl="2" indent="-171450">
            <a:spcAft>
              <a:spcPts val="0"/>
            </a:spcAft>
            <a:buFont typeface="Arial" panose="020B0604020202020204" pitchFamily="34" charset="0"/>
            <a:buChar char="•"/>
          </a:pPr>
          <a:r>
            <a:rPr lang="en-US" sz="1100" b="1" baseline="0">
              <a:solidFill>
                <a:schemeClr val="dk1"/>
              </a:solidFill>
            </a:rPr>
            <a:t>Dressable Grinding wheel width - (mm or inch)</a:t>
          </a:r>
        </a:p>
        <a:p>
          <a:pPr marL="1085850" lvl="2" indent="-171450">
            <a:spcAft>
              <a:spcPts val="0"/>
            </a:spcAft>
            <a:buFont typeface="Arial" panose="020B0604020202020204" pitchFamily="34" charset="0"/>
            <a:buChar char="•"/>
          </a:pPr>
          <a:r>
            <a:rPr lang="en-US" sz="1100" b="1" baseline="0">
              <a:solidFill>
                <a:schemeClr val="dk1"/>
              </a:solidFill>
            </a:rPr>
            <a:t>Radial In-Feed per pass - (mm or Inch)</a:t>
          </a:r>
        </a:p>
        <a:p>
          <a:pPr marL="1085850" lvl="2" indent="-171450">
            <a:spcAft>
              <a:spcPts val="300"/>
            </a:spcAft>
            <a:buFont typeface="Arial" panose="020B0604020202020204" pitchFamily="34" charset="0"/>
            <a:buChar char="•"/>
          </a:pPr>
          <a:r>
            <a:rPr lang="en-US" sz="1100" b="1" baseline="0">
              <a:solidFill>
                <a:schemeClr val="dk1"/>
              </a:solidFill>
            </a:rPr>
            <a:t># of dress passes per each dress</a:t>
          </a:r>
        </a:p>
        <a:p>
          <a:pPr marL="628650" lvl="1" indent="-171450">
            <a:spcAft>
              <a:spcPts val="0"/>
            </a:spcAft>
            <a:buFont typeface="Arial" panose="020B0604020202020204" pitchFamily="34" charset="0"/>
            <a:buChar char="•"/>
          </a:pPr>
          <a:r>
            <a:rPr lang="en-US" sz="1100" b="1" baseline="0">
              <a:solidFill>
                <a:sysClr val="windowText" lastClr="000000"/>
              </a:solidFill>
            </a:rPr>
            <a:t>Calculations include</a:t>
          </a:r>
          <a:r>
            <a:rPr lang="en-US" sz="1100" b="0" baseline="0">
              <a:solidFill>
                <a:sysClr val="windowText" lastClr="000000"/>
              </a:solidFill>
            </a:rPr>
            <a:t>:</a:t>
          </a:r>
        </a:p>
        <a:p>
          <a:pPr marL="1085850" lvl="2" indent="-171450">
            <a:spcAft>
              <a:spcPts val="0"/>
            </a:spcAft>
            <a:buFont typeface="Arial" panose="020B0604020202020204" pitchFamily="34" charset="0"/>
            <a:buChar char="•"/>
          </a:pPr>
          <a:r>
            <a:rPr lang="en-US" sz="1100" b="1" baseline="0">
              <a:solidFill>
                <a:sysClr val="windowText" lastClr="000000"/>
              </a:solidFill>
            </a:rPr>
            <a:t>Wheel Volume (cubic inch or cubic mm)</a:t>
          </a:r>
        </a:p>
        <a:p>
          <a:pPr marL="1085850" lvl="2" indent="-171450">
            <a:spcAft>
              <a:spcPts val="0"/>
            </a:spcAft>
            <a:buFont typeface="Arial" panose="020B0604020202020204" pitchFamily="34" charset="0"/>
            <a:buChar char="•"/>
          </a:pPr>
          <a:r>
            <a:rPr lang="en-US" sz="1100" b="1" baseline="0">
              <a:solidFill>
                <a:sysClr val="windowText" lastClr="000000"/>
              </a:solidFill>
            </a:rPr>
            <a:t>Total In-Feed per dress - (mm or Inch)</a:t>
          </a:r>
        </a:p>
        <a:p>
          <a:pPr marL="1085850" lvl="2" indent="-171450">
            <a:spcAft>
              <a:spcPts val="0"/>
            </a:spcAft>
            <a:buFont typeface="Arial" panose="020B0604020202020204" pitchFamily="34" charset="0"/>
            <a:buChar char="•"/>
          </a:pPr>
          <a:r>
            <a:rPr lang="en-US" sz="1100" b="1" baseline="0">
              <a:solidFill>
                <a:sysClr val="windowText" lastClr="000000"/>
              </a:solidFill>
            </a:rPr>
            <a:t>% volume as compared to "Test Study" - Study located on right side of sheet</a:t>
          </a:r>
        </a:p>
        <a:p>
          <a:pPr marL="1085850" lvl="2" indent="-171450">
            <a:spcAft>
              <a:spcPts val="600"/>
            </a:spcAft>
            <a:buFont typeface="Arial" panose="020B0604020202020204" pitchFamily="34" charset="0"/>
            <a:buChar char="•"/>
          </a:pPr>
          <a:r>
            <a:rPr lang="en-US" sz="1100" b="1" baseline="0">
              <a:solidFill>
                <a:sysClr val="windowText" lastClr="000000"/>
              </a:solidFill>
            </a:rPr>
            <a:t>Projected dresser loss per dress (mm or inch)</a:t>
          </a:r>
        </a:p>
        <a:p>
          <a:pPr marL="0" lvl="0" indent="0" algn="ctr">
            <a:spcAft>
              <a:spcPts val="0"/>
            </a:spcAft>
            <a:buFont typeface="Arial" panose="020B0604020202020204" pitchFamily="34" charset="0"/>
            <a:buNone/>
          </a:pPr>
          <a:r>
            <a:rPr lang="en-US" sz="1200" b="1" baseline="0">
              <a:solidFill>
                <a:schemeClr val="dk1"/>
              </a:solidFill>
              <a:effectLst/>
              <a:latin typeface="+mn-lt"/>
              <a:ea typeface="+mn-ea"/>
              <a:cs typeface="+mn-cs"/>
            </a:rPr>
            <a:t>Instructions and Explanations are given throughout the sheet</a:t>
          </a:r>
          <a:endParaRPr lang="en-US" sz="1200" b="1" baseline="0">
            <a:solidFill>
              <a:sysClr val="windowText" lastClr="000000"/>
            </a:solidFill>
          </a:endParaRPr>
        </a:p>
        <a:p>
          <a:pPr marL="1085850" lvl="2" indent="-171450">
            <a:spcAft>
              <a:spcPts val="0"/>
            </a:spcAft>
            <a:buFont typeface="Arial" panose="020B0604020202020204" pitchFamily="34" charset="0"/>
            <a:buChar char="•"/>
          </a:pPr>
          <a:endParaRPr lang="en-US" sz="1100" b="0" baseline="0">
            <a:solidFill>
              <a:sysClr val="windowText" lastClr="000000"/>
            </a:solidFill>
          </a:endParaRPr>
        </a:p>
        <a:p>
          <a:pPr marL="914400" marR="0" lvl="2" indent="0" defTabSz="914400" eaLnBrk="1" fontAlgn="auto" latinLnBrk="0" hangingPunct="1">
            <a:lnSpc>
              <a:spcPct val="100000"/>
            </a:lnSpc>
            <a:spcBef>
              <a:spcPts val="0"/>
            </a:spcBef>
            <a:spcAft>
              <a:spcPts val="600"/>
            </a:spcAft>
            <a:buClrTx/>
            <a:buSzTx/>
            <a:buFont typeface="Arial" panose="020B0604020202020204" pitchFamily="34" charset="0"/>
            <a:buNone/>
            <a:tabLst/>
            <a:defRPr/>
          </a:pPr>
          <a:endParaRPr lang="en-US" sz="800" b="0" baseline="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300"/>
            </a:spcAft>
            <a:buClrTx/>
            <a:buSzTx/>
            <a:buFontTx/>
            <a:buNone/>
            <a:tabLst/>
            <a:defRPr/>
          </a:pPr>
          <a:r>
            <a:rPr lang="en-US" sz="1000" b="0" baseline="0">
              <a:solidFill>
                <a:schemeClr val="dk1"/>
              </a:solidFill>
              <a:effectLst/>
              <a:latin typeface="+mn-lt"/>
              <a:ea typeface="+mn-ea"/>
              <a:cs typeface="+mn-cs"/>
            </a:rPr>
            <a:t>Please give feed back if find any issues with calculations or, comments</a:t>
          </a:r>
          <a:endParaRPr lang="en-US" sz="1000" b="0" i="0" u="none" strike="noStrike">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300"/>
            </a:spcAft>
            <a:buClrTx/>
            <a:buSzTx/>
            <a:buFontTx/>
            <a:buNone/>
            <a:tabLst/>
            <a:defRPr/>
          </a:pPr>
          <a:r>
            <a:rPr lang="en-US" sz="1000" b="0" i="0" u="none" strike="noStrike">
              <a:solidFill>
                <a:schemeClr val="dk1"/>
              </a:solidFill>
              <a:effectLst/>
              <a:latin typeface="+mn-lt"/>
              <a:ea typeface="+mn-ea"/>
              <a:cs typeface="+mn-cs"/>
            </a:rPr>
            <a:t>Phone 248-348-7670</a:t>
          </a:r>
          <a:r>
            <a:rPr lang="en-US" sz="1000"/>
            <a:t> </a:t>
          </a:r>
          <a:endParaRPr lang="en-US" sz="1000">
            <a:effectLst/>
          </a:endParaRPr>
        </a:p>
      </xdr:txBody>
    </xdr:sp>
    <xdr:clientData/>
  </xdr:twoCellAnchor>
  <xdr:twoCellAnchor editAs="oneCell">
    <xdr:from>
      <xdr:col>3</xdr:col>
      <xdr:colOff>1247775</xdr:colOff>
      <xdr:row>28</xdr:row>
      <xdr:rowOff>104775</xdr:rowOff>
    </xdr:from>
    <xdr:to>
      <xdr:col>3</xdr:col>
      <xdr:colOff>2101820</xdr:colOff>
      <xdr:row>33</xdr:row>
      <xdr:rowOff>6320</xdr:rowOff>
    </xdr:to>
    <xdr:pic>
      <xdr:nvPicPr>
        <xdr:cNvPr id="18" name="Picture 17">
          <a:hlinkClick xmlns:r="http://schemas.openxmlformats.org/officeDocument/2006/relationships" r:id="rId5"/>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aturation sat="0"/>
                  </a14:imgEffect>
                </a14:imgLayer>
              </a14:imgProps>
            </a:ext>
            <a:ext uri="{28A0092B-C50C-407E-A947-70E740481C1C}">
              <a14:useLocalDpi xmlns:a14="http://schemas.microsoft.com/office/drawing/2010/main" val="0"/>
            </a:ext>
            <a:ext uri="{837473B0-CC2E-450A-ABE3-18F120FF3D39}">
              <a1611:picAttrSrcUrl xmlns:a1611="http://schemas.microsoft.com/office/drawing/2016/11/main" r:id="rId4"/>
            </a:ext>
          </a:extLst>
        </a:blip>
        <a:stretch>
          <a:fillRect/>
        </a:stretch>
      </xdr:blipFill>
      <xdr:spPr>
        <a:xfrm>
          <a:off x="5915025" y="4200525"/>
          <a:ext cx="854045" cy="854045"/>
        </a:xfrm>
        <a:prstGeom prst="rect">
          <a:avLst/>
        </a:prstGeom>
      </xdr:spPr>
    </xdr:pic>
    <xdr:clientData/>
  </xdr:twoCellAnchor>
  <xdr:twoCellAnchor editAs="oneCell">
    <xdr:from>
      <xdr:col>2</xdr:col>
      <xdr:colOff>1019175</xdr:colOff>
      <xdr:row>5</xdr:row>
      <xdr:rowOff>0</xdr:rowOff>
    </xdr:from>
    <xdr:to>
      <xdr:col>3</xdr:col>
      <xdr:colOff>2447925</xdr:colOff>
      <xdr:row>14</xdr:row>
      <xdr:rowOff>38100</xdr:rowOff>
    </xdr:to>
    <xdr:pic>
      <xdr:nvPicPr>
        <xdr:cNvPr id="8" name="Picture 7">
          <a:hlinkClick xmlns:r="http://schemas.openxmlformats.org/officeDocument/2006/relationships" r:id="rId6"/>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76700" y="0"/>
          <a:ext cx="4876800" cy="1752600"/>
        </a:xfrm>
        <a:prstGeom prst="rect">
          <a:avLst/>
        </a:prstGeom>
        <a:noFill/>
        <a:ln>
          <a:noFill/>
        </a:ln>
      </xdr:spPr>
    </xdr:pic>
    <xdr:clientData/>
  </xdr:twoCellAnchor>
  <xdr:twoCellAnchor>
    <xdr:from>
      <xdr:col>1</xdr:col>
      <xdr:colOff>0</xdr:colOff>
      <xdr:row>2</xdr:row>
      <xdr:rowOff>0</xdr:rowOff>
    </xdr:from>
    <xdr:to>
      <xdr:col>2</xdr:col>
      <xdr:colOff>1928367</xdr:colOff>
      <xdr:row>3</xdr:row>
      <xdr:rowOff>33536</xdr:rowOff>
    </xdr:to>
    <xdr:sp macro="" textlink="">
      <xdr:nvSpPr>
        <xdr:cNvPr id="9" name="Rectangle 8">
          <a:extLst>
            <a:ext uri="{FF2B5EF4-FFF2-40B4-BE49-F238E27FC236}">
              <a16:creationId xmlns:a16="http://schemas.microsoft.com/office/drawing/2014/main" id="{00000000-0008-0000-0000-000009000000}"/>
            </a:ext>
          </a:extLst>
        </xdr:cNvPr>
        <xdr:cNvSpPr/>
      </xdr:nvSpPr>
      <xdr:spPr>
        <a:xfrm>
          <a:off x="609600" y="381000"/>
          <a:ext cx="4376292" cy="224036"/>
        </a:xfrm>
        <a:prstGeom prst="rect">
          <a:avLst/>
        </a:prstGeom>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marL="0" marR="0">
            <a:lnSpc>
              <a:spcPct val="107000"/>
            </a:lnSpc>
            <a:spcBef>
              <a:spcPts val="0"/>
            </a:spcBef>
            <a:spcAft>
              <a:spcPts val="0"/>
            </a:spcAft>
          </a:pPr>
          <a:r>
            <a:rPr lang="en-US" sz="800">
              <a:solidFill>
                <a:schemeClr val="bg1">
                  <a:lumMod val="65000"/>
                </a:schemeClr>
              </a:solidFill>
              <a:latin typeface="Calibri" panose="020F0502020204030204" pitchFamily="34" charset="0"/>
              <a:ea typeface="Times New Roman" panose="02020603050405020304" pitchFamily="18" charset="0"/>
              <a:cs typeface="Times New Roman" panose="02020603050405020304" pitchFamily="18" charset="0"/>
            </a:rPr>
            <a:t>Copyright © 2012 [Dale Savington]. All Rights Reserved</a:t>
          </a:r>
          <a:r>
            <a:rPr lang="en-US" sz="800" b="1">
              <a:solidFill>
                <a:schemeClr val="bg1">
                  <a:lumMod val="65000"/>
                </a:schemeClr>
              </a:solidFill>
              <a:latin typeface="Calibri" panose="020F0502020204030204" pitchFamily="34" charset="0"/>
              <a:ea typeface="Times New Roman" panose="02020603050405020304" pitchFamily="18" charset="0"/>
              <a:cs typeface="Times New Roman" panose="02020603050405020304" pitchFamily="18" charset="0"/>
            </a:rPr>
            <a:t>.</a:t>
          </a:r>
          <a:endParaRPr lang="en-US" sz="800">
            <a:solidFill>
              <a:schemeClr val="bg1">
                <a:lumMod val="65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3</xdr:col>
      <xdr:colOff>3305175</xdr:colOff>
      <xdr:row>5</xdr:row>
      <xdr:rowOff>152400</xdr:rowOff>
    </xdr:from>
    <xdr:to>
      <xdr:col>5</xdr:col>
      <xdr:colOff>721851</xdr:colOff>
      <xdr:row>15</xdr:row>
      <xdr:rowOff>134442</xdr:rowOff>
    </xdr:to>
    <xdr:pic>
      <xdr:nvPicPr>
        <xdr:cNvPr id="7" name="Picture 6" descr="A picture containing text, indoor&#10;&#10;Description automatically generated">
          <a:hlinkClick xmlns:r="http://schemas.openxmlformats.org/officeDocument/2006/relationships" r:id="rId8"/>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810750" y="1104900"/>
          <a:ext cx="1474326" cy="18870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47</xdr:row>
      <xdr:rowOff>114300</xdr:rowOff>
    </xdr:from>
    <xdr:to>
      <xdr:col>4</xdr:col>
      <xdr:colOff>514350</xdr:colOff>
      <xdr:row>47</xdr:row>
      <xdr:rowOff>114300</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3609975" y="8077200"/>
          <a:ext cx="495300" cy="0"/>
        </a:xfrm>
        <a:prstGeom prst="straightConnector1">
          <a:avLst/>
        </a:prstGeom>
        <a:ln>
          <a:solidFill>
            <a:sysClr val="windowText" lastClr="000000"/>
          </a:solidFill>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542924</xdr:colOff>
      <xdr:row>46</xdr:row>
      <xdr:rowOff>85725</xdr:rowOff>
    </xdr:from>
    <xdr:to>
      <xdr:col>9</xdr:col>
      <xdr:colOff>523875</xdr:colOff>
      <xdr:row>49</xdr:row>
      <xdr:rowOff>0</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4133849" y="7858125"/>
          <a:ext cx="3362326" cy="485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If finish is too rough dress</a:t>
          </a:r>
          <a:r>
            <a:rPr lang="en-US" sz="1100" b="1" baseline="0"/>
            <a:t> at a slower traverse rate</a:t>
          </a:r>
        </a:p>
        <a:p>
          <a:r>
            <a:rPr lang="en-US" sz="1100" b="1" baseline="0"/>
            <a:t>If finish is too fine dress at a faster traverse rate</a:t>
          </a:r>
          <a:endParaRPr lang="en-US" sz="1100" b="1"/>
        </a:p>
      </xdr:txBody>
    </xdr:sp>
    <xdr:clientData/>
  </xdr:twoCellAnchor>
  <xdr:twoCellAnchor>
    <xdr:from>
      <xdr:col>11</xdr:col>
      <xdr:colOff>76197</xdr:colOff>
      <xdr:row>15</xdr:row>
      <xdr:rowOff>38097</xdr:rowOff>
    </xdr:from>
    <xdr:to>
      <xdr:col>26</xdr:col>
      <xdr:colOff>161924</xdr:colOff>
      <xdr:row>56</xdr:row>
      <xdr:rowOff>28575</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8934447" y="1885947"/>
          <a:ext cx="7286627" cy="7905753"/>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Overview and</a:t>
          </a:r>
          <a:r>
            <a:rPr lang="en-US" sz="1200" b="1" baseline="0">
              <a:latin typeface="Arial" panose="020B0604020202020204" pitchFamily="34" charset="0"/>
              <a:cs typeface="Arial" panose="020B0604020202020204" pitchFamily="34" charset="0"/>
            </a:rPr>
            <a:t> Instructions </a:t>
          </a:r>
          <a:endParaRPr lang="en-US" sz="1200" b="1">
            <a:latin typeface="Arial" panose="020B0604020202020204" pitchFamily="34" charset="0"/>
            <a:cs typeface="Arial" panose="020B0604020202020204" pitchFamily="34" charset="0"/>
          </a:endParaRPr>
        </a:p>
        <a:p>
          <a:endParaRPr lang="en-US" sz="1100" b="1"/>
        </a:p>
        <a:p>
          <a:pPr>
            <a:spcAft>
              <a:spcPts val="300"/>
            </a:spcAft>
          </a:pPr>
          <a:r>
            <a:rPr lang="en-US" sz="1200" b="1">
              <a:latin typeface="Arial" panose="020B0604020202020204" pitchFamily="34" charset="0"/>
              <a:cs typeface="Arial" panose="020B0604020202020204" pitchFamily="34" charset="0"/>
            </a:rPr>
            <a:t>This</a:t>
          </a:r>
          <a:r>
            <a:rPr lang="en-US" sz="1200" b="1" baseline="0">
              <a:latin typeface="Arial" panose="020B0604020202020204" pitchFamily="34" charset="0"/>
              <a:cs typeface="Arial" panose="020B0604020202020204" pitchFamily="34" charset="0"/>
            </a:rPr>
            <a:t> program consists of two sheets:</a:t>
          </a:r>
        </a:p>
        <a:p>
          <a:pPr marL="171450" indent="-171450">
            <a:buFont typeface="Arial" panose="020B0604020202020204" pitchFamily="34" charset="0"/>
            <a:buChar char="•"/>
          </a:pPr>
          <a:r>
            <a:rPr lang="en-US" sz="1100" u="sng"/>
            <a:t>Maximizer Dress</a:t>
          </a:r>
          <a:r>
            <a:rPr lang="en-US" sz="1100" u="sng" baseline="0"/>
            <a:t> - Grind Processes </a:t>
          </a:r>
          <a:r>
            <a:rPr lang="en-US" sz="1100" baseline="0"/>
            <a:t>- </a:t>
          </a:r>
          <a:r>
            <a:rPr lang="en-US" sz="1100" b="1" baseline="0"/>
            <a:t>Present Sheet</a:t>
          </a:r>
        </a:p>
        <a:p>
          <a:pPr marL="171450" indent="-171450">
            <a:spcAft>
              <a:spcPts val="0"/>
            </a:spcAft>
            <a:buFont typeface="Arial" panose="020B0604020202020204" pitchFamily="34" charset="0"/>
            <a:buChar char="•"/>
          </a:pPr>
          <a:r>
            <a:rPr lang="en-US" sz="1100" b="1" u="sng" baseline="0"/>
            <a:t>Calculating Rod Diamond wear </a:t>
          </a:r>
          <a:r>
            <a:rPr lang="en-US" sz="1100" b="1" baseline="0"/>
            <a:t>- Next Sheet - </a:t>
          </a:r>
          <a:r>
            <a:rPr lang="en-US" sz="1100" b="1" baseline="0">
              <a:solidFill>
                <a:srgbClr val="FF0000"/>
              </a:solidFill>
            </a:rPr>
            <a:t>Click on sheet tab at bottom of this sheet </a:t>
          </a:r>
          <a:r>
            <a:rPr lang="en-US" sz="1100" b="1" baseline="0"/>
            <a:t>for further instructions.</a:t>
          </a:r>
        </a:p>
        <a:p>
          <a:pPr marL="457200" marR="0" lvl="1" indent="0" defTabSz="914400" eaLnBrk="1" fontAlgn="auto" latinLnBrk="0" hangingPunct="1">
            <a:lnSpc>
              <a:spcPct val="100000"/>
            </a:lnSpc>
            <a:spcBef>
              <a:spcPts val="0"/>
            </a:spcBef>
            <a:spcAft>
              <a:spcPts val="600"/>
            </a:spcAft>
            <a:buClrTx/>
            <a:buSzTx/>
            <a:buFont typeface="Arial" panose="020B0604020202020204" pitchFamily="34" charset="0"/>
            <a:buNone/>
            <a:tabLst/>
            <a:defRPr/>
          </a:pPr>
          <a:r>
            <a:rPr lang="en-US" sz="1400" b="1" baseline="0">
              <a:solidFill>
                <a:schemeClr val="dk1"/>
              </a:solidFill>
              <a:effectLst/>
              <a:latin typeface="+mn-lt"/>
              <a:ea typeface="+mn-ea"/>
              <a:cs typeface="+mn-cs"/>
            </a:rPr>
            <a:t>_________________________________________________________________________</a:t>
          </a:r>
          <a:endParaRPr lang="en-US" sz="1400" b="1" baseline="0"/>
        </a:p>
        <a:p>
          <a:pPr marL="0" indent="0">
            <a:spcAft>
              <a:spcPts val="300"/>
            </a:spcAft>
            <a:buFont typeface="Arial" panose="020B0604020202020204" pitchFamily="34" charset="0"/>
            <a:buNone/>
          </a:pPr>
          <a:r>
            <a:rPr lang="en-US" sz="1100" baseline="0"/>
            <a:t>This sheet </a:t>
          </a:r>
          <a:r>
            <a:rPr lang="en-US" sz="1100" b="1" baseline="0"/>
            <a:t>"Maximizer Dress - Grind Processes" </a:t>
          </a:r>
          <a:r>
            <a:rPr lang="en-US" sz="1100" baseline="0"/>
            <a:t>consist of the following:</a:t>
          </a:r>
        </a:p>
        <a:p>
          <a:pPr marL="171450" indent="-171450">
            <a:spcAft>
              <a:spcPts val="300"/>
            </a:spcAft>
            <a:buFont typeface="Arial" panose="020B0604020202020204" pitchFamily="34" charset="0"/>
            <a:buChar char="•"/>
          </a:pPr>
          <a:r>
            <a:rPr lang="en-US" sz="1100" baseline="0"/>
            <a:t>Top of page are </a:t>
          </a:r>
          <a:r>
            <a:rPr lang="en-US" sz="1100" b="1" baseline="0"/>
            <a:t>8 each entry </a:t>
          </a:r>
          <a:r>
            <a:rPr lang="en-US" sz="1100" baseline="0"/>
            <a:t>for the user:</a:t>
          </a:r>
        </a:p>
        <a:p>
          <a:pPr marL="628650" lvl="1" indent="-171450">
            <a:spcAft>
              <a:spcPts val="0"/>
            </a:spcAft>
            <a:buFont typeface="Arial" panose="020B0604020202020204" pitchFamily="34" charset="0"/>
            <a:buChar char="•"/>
          </a:pPr>
          <a:r>
            <a:rPr lang="en-US" sz="1100" b="1" baseline="0"/>
            <a:t>3 each charcoal Dropdown boxes</a:t>
          </a:r>
        </a:p>
        <a:p>
          <a:pPr marL="1085850" lvl="2" indent="-171450">
            <a:spcAft>
              <a:spcPts val="0"/>
            </a:spcAft>
            <a:buFont typeface="Arial" panose="020B0604020202020204" pitchFamily="34" charset="0"/>
            <a:buChar char="•"/>
          </a:pPr>
          <a:r>
            <a:rPr lang="en-US" sz="1100" baseline="0"/>
            <a:t>Click on Dropdown cell and then click on arrow to Choose </a:t>
          </a:r>
          <a:r>
            <a:rPr lang="en-US" sz="1100" b="1" baseline="0"/>
            <a:t>mm or Inch</a:t>
          </a:r>
        </a:p>
        <a:p>
          <a:pPr marL="1085850" lvl="2" indent="-171450">
            <a:spcAft>
              <a:spcPts val="0"/>
            </a:spcAft>
            <a:buFont typeface="Arial" panose="020B0604020202020204" pitchFamily="34" charset="0"/>
            <a:buChar char="•"/>
          </a:pPr>
          <a:r>
            <a:rPr lang="en-US" sz="1100" baseline="0"/>
            <a:t>Click on Dropdown cell and then click on arrow to Choose </a:t>
          </a:r>
          <a:r>
            <a:rPr lang="en-US" sz="1100" b="1" u="sng" baseline="0"/>
            <a:t>O.D.</a:t>
          </a:r>
          <a:r>
            <a:rPr lang="en-US" sz="1100" b="1" baseline="0"/>
            <a:t>, </a:t>
          </a:r>
          <a:r>
            <a:rPr lang="en-US" sz="1100" b="1" u="sng" baseline="0"/>
            <a:t>I.D</a:t>
          </a:r>
          <a:r>
            <a:rPr lang="en-US" sz="1100" b="1" baseline="0"/>
            <a:t>. or </a:t>
          </a:r>
          <a:r>
            <a:rPr lang="en-US" sz="1100" b="1" u="sng" baseline="0"/>
            <a:t>Surface</a:t>
          </a:r>
          <a:r>
            <a:rPr lang="en-US" sz="1100" b="1" baseline="0"/>
            <a:t> </a:t>
          </a:r>
          <a:r>
            <a:rPr lang="en-US" sz="1100" baseline="0"/>
            <a:t>grinding process</a:t>
          </a:r>
        </a:p>
        <a:p>
          <a:pPr marL="1085850" lvl="2" indent="-171450">
            <a:spcAft>
              <a:spcPts val="0"/>
            </a:spcAft>
            <a:buFont typeface="Arial" panose="020B0604020202020204" pitchFamily="34" charset="0"/>
            <a:buChar char="•"/>
          </a:pPr>
          <a:r>
            <a:rPr lang="en-US" sz="1100" baseline="0"/>
            <a:t>Click on Dropdown cell and then click on arrow to Choose Wheel Spindle Power measurement </a:t>
          </a:r>
          <a:r>
            <a:rPr lang="en-US" sz="1100" b="1" baseline="0"/>
            <a:t>Kw or H.P.</a:t>
          </a:r>
        </a:p>
        <a:p>
          <a:pPr marL="628650" lvl="1" indent="-171450">
            <a:spcAft>
              <a:spcPts val="0"/>
            </a:spcAft>
            <a:buFont typeface="Arial" panose="020B0604020202020204" pitchFamily="34" charset="0"/>
            <a:buChar char="•"/>
          </a:pPr>
          <a:r>
            <a:rPr lang="en-US" sz="1100" b="1" baseline="0"/>
            <a:t>5 each Orange colored cells</a:t>
          </a:r>
        </a:p>
        <a:p>
          <a:pPr marL="1085850" lvl="2" indent="-171450">
            <a:spcAft>
              <a:spcPts val="0"/>
            </a:spcAft>
            <a:buFont typeface="Arial" panose="020B0604020202020204" pitchFamily="34" charset="0"/>
            <a:buChar char="•"/>
          </a:pPr>
          <a:r>
            <a:rPr lang="en-US" sz="1100" baseline="0"/>
            <a:t>Enter in orange cell - </a:t>
          </a:r>
          <a:r>
            <a:rPr lang="en-US" sz="1100" b="1" baseline="0"/>
            <a:t>Actual Wheel spindle power</a:t>
          </a:r>
        </a:p>
        <a:p>
          <a:pPr marL="1085850" lvl="2" indent="-171450">
            <a:spcAft>
              <a:spcPts val="0"/>
            </a:spcAft>
            <a:buFont typeface="Arial" panose="020B0604020202020204" pitchFamily="34" charset="0"/>
            <a:buChar char="•"/>
          </a:pPr>
          <a:r>
            <a:rPr lang="en-US" sz="1100" baseline="0"/>
            <a:t>Enter in orange cell -  </a:t>
          </a:r>
          <a:r>
            <a:rPr lang="en-US" sz="1100" b="1" baseline="0"/>
            <a:t>Grinding Wheel Outside Diameter</a:t>
          </a:r>
        </a:p>
        <a:p>
          <a:pPr marL="1085850" lvl="2" indent="-171450">
            <a:spcAft>
              <a:spcPts val="0"/>
            </a:spcAft>
            <a:buFont typeface="Arial" panose="020B0604020202020204" pitchFamily="34" charset="0"/>
            <a:buChar char="•"/>
          </a:pPr>
          <a:r>
            <a:rPr lang="en-US" sz="1100" baseline="0"/>
            <a:t>Enter in orange cell - </a:t>
          </a:r>
          <a:r>
            <a:rPr lang="en-US" sz="1100" b="1" baseline="0"/>
            <a:t>Grinding Wheel actual wheel to work contact</a:t>
          </a:r>
        </a:p>
        <a:p>
          <a:pPr marL="1085850" lvl="2" indent="-171450">
            <a:spcAft>
              <a:spcPts val="0"/>
            </a:spcAft>
            <a:buFont typeface="Arial" panose="020B0604020202020204" pitchFamily="34" charset="0"/>
            <a:buChar char="•"/>
          </a:pPr>
          <a:r>
            <a:rPr lang="en-US" sz="1100" baseline="0"/>
            <a:t>Enter in orange cell </a:t>
          </a:r>
          <a:r>
            <a:rPr lang="en-US" sz="1100" b="1" baseline="0"/>
            <a:t>- Part diameter for Cylindrical (O.D. and I.D.) </a:t>
          </a:r>
          <a:r>
            <a:rPr lang="en-US" sz="1100" baseline="0"/>
            <a:t>or, </a:t>
          </a:r>
          <a:r>
            <a:rPr lang="en-US" sz="1100" b="1" baseline="0"/>
            <a:t>Part width for Surface </a:t>
          </a:r>
          <a:r>
            <a:rPr lang="en-US" sz="1100" baseline="0"/>
            <a:t>grinding</a:t>
          </a:r>
        </a:p>
        <a:p>
          <a:pPr marL="1085850" lvl="2" indent="-171450">
            <a:spcAft>
              <a:spcPts val="0"/>
            </a:spcAft>
            <a:buFont typeface="Arial" panose="020B0604020202020204" pitchFamily="34" charset="0"/>
            <a:buChar char="•"/>
          </a:pPr>
          <a:r>
            <a:rPr lang="en-US" sz="1100" baseline="0"/>
            <a:t>Enter in orange cell - </a:t>
          </a:r>
          <a:r>
            <a:rPr lang="en-US" sz="1100" b="1" baseline="0"/>
            <a:t>Grinding Wheel rpm</a:t>
          </a:r>
        </a:p>
        <a:p>
          <a:pPr marL="171450" lvl="0" indent="-171450">
            <a:spcAft>
              <a:spcPts val="0"/>
            </a:spcAft>
            <a:buFont typeface="Arial" panose="020B0604020202020204" pitchFamily="34" charset="0"/>
            <a:buChar char="•"/>
          </a:pPr>
          <a:r>
            <a:rPr lang="en-US" sz="1100" baseline="0"/>
            <a:t>Bottom of the page is just one each entry for the user, under section  - </a:t>
          </a:r>
          <a:r>
            <a:rPr lang="en-US" sz="1100" b="1" baseline="0"/>
            <a:t>"Surface (Horizontal Reciprocating.):</a:t>
          </a:r>
          <a:r>
            <a:rPr lang="en-US" sz="1100" baseline="0"/>
            <a:t>"</a:t>
          </a:r>
        </a:p>
        <a:p>
          <a:pPr marL="628650" lvl="1" indent="-171450">
            <a:spcAft>
              <a:spcPts val="0"/>
            </a:spcAft>
            <a:buFont typeface="Arial" panose="020B0604020202020204" pitchFamily="34" charset="0"/>
            <a:buChar char="•"/>
          </a:pPr>
          <a:r>
            <a:rPr lang="en-US" sz="1100" baseline="0"/>
            <a:t>Enter in orange cell - </a:t>
          </a:r>
          <a:r>
            <a:rPr lang="en-US" sz="1100" b="1" baseline="0"/>
            <a:t>Actual input - Down-Feed per pass </a:t>
          </a:r>
        </a:p>
        <a:p>
          <a:pPr marL="457200" lvl="1" indent="0">
            <a:spcAft>
              <a:spcPts val="600"/>
            </a:spcAft>
            <a:buFont typeface="Arial" panose="020B0604020202020204" pitchFamily="34" charset="0"/>
            <a:buNone/>
          </a:pPr>
          <a:r>
            <a:rPr lang="en-US" sz="1400" b="1" baseline="0"/>
            <a:t>_________________________________________________________________________</a:t>
          </a:r>
        </a:p>
        <a:p>
          <a:pPr marL="0" lvl="0" indent="0">
            <a:spcAft>
              <a:spcPts val="0"/>
            </a:spcAft>
            <a:buFont typeface="Arial" panose="020B0604020202020204" pitchFamily="34" charset="0"/>
            <a:buNone/>
          </a:pPr>
          <a:r>
            <a:rPr lang="en-US" sz="1100" baseline="0"/>
            <a:t>The first two paragraphs or sections located below top entry cells, are instructions and recommendations and are titled:</a:t>
          </a:r>
        </a:p>
        <a:p>
          <a:pPr marL="171450" lvl="0" indent="-171450">
            <a:spcAft>
              <a:spcPts val="0"/>
            </a:spcAft>
            <a:buFont typeface="Arial" panose="020B0604020202020204" pitchFamily="34" charset="0"/>
            <a:buChar char="•"/>
          </a:pPr>
          <a:r>
            <a:rPr lang="en-US" sz="1100" b="1" baseline="0"/>
            <a:t>"Truing instructions &amp; Recommendations"</a:t>
          </a:r>
        </a:p>
        <a:p>
          <a:pPr marL="171450" lvl="0" indent="-171450">
            <a:spcAft>
              <a:spcPts val="0"/>
            </a:spcAft>
            <a:buFont typeface="Arial" panose="020B0604020202020204" pitchFamily="34" charset="0"/>
            <a:buChar char="•"/>
          </a:pPr>
          <a:r>
            <a:rPr lang="en-US" sz="1100" b="1" baseline="0"/>
            <a:t>"Dressing Instructions &amp; Recommendations"</a:t>
          </a:r>
        </a:p>
        <a:p>
          <a:pPr marL="628650" lvl="1" indent="-171450">
            <a:spcAft>
              <a:spcPts val="0"/>
            </a:spcAft>
            <a:buFont typeface="Arial" panose="020B0604020202020204" pitchFamily="34" charset="0"/>
            <a:buChar char="•"/>
          </a:pPr>
          <a:r>
            <a:rPr lang="en-US" sz="1100" baseline="0"/>
            <a:t>Both paragraphs or sections have </a:t>
          </a:r>
          <a:r>
            <a:rPr lang="en-US" sz="1100" b="1" baseline="0"/>
            <a:t>recommended traverse rates </a:t>
          </a:r>
          <a:r>
            <a:rPr lang="en-US" sz="1100" baseline="0"/>
            <a:t>based on above input in cells at the top</a:t>
          </a:r>
        </a:p>
        <a:p>
          <a:pPr marL="457200" marR="0" lvl="1" indent="0" defTabSz="914400" eaLnBrk="1" fontAlgn="auto" latinLnBrk="0" hangingPunct="1">
            <a:lnSpc>
              <a:spcPct val="100000"/>
            </a:lnSpc>
            <a:spcBef>
              <a:spcPts val="0"/>
            </a:spcBef>
            <a:spcAft>
              <a:spcPts val="600"/>
            </a:spcAft>
            <a:buClrTx/>
            <a:buSzTx/>
            <a:buFont typeface="Arial" panose="020B0604020202020204" pitchFamily="34" charset="0"/>
            <a:buNone/>
            <a:tabLst/>
            <a:defRPr/>
          </a:pPr>
          <a:r>
            <a:rPr lang="en-US" sz="1400" b="1" baseline="0">
              <a:solidFill>
                <a:schemeClr val="dk1"/>
              </a:solidFill>
              <a:effectLst/>
              <a:latin typeface="+mn-lt"/>
              <a:ea typeface="+mn-ea"/>
              <a:cs typeface="+mn-cs"/>
            </a:rPr>
            <a:t>_________________________________________________________________________</a:t>
          </a:r>
        </a:p>
        <a:p>
          <a:pPr marL="0" marR="0" lvl="0" indent="0" defTabSz="914400" eaLnBrk="1" fontAlgn="auto" latinLnBrk="0" hangingPunct="1">
            <a:lnSpc>
              <a:spcPct val="100000"/>
            </a:lnSpc>
            <a:spcBef>
              <a:spcPts val="0"/>
            </a:spcBef>
            <a:spcAft>
              <a:spcPts val="600"/>
            </a:spcAft>
            <a:buClrTx/>
            <a:buSzTx/>
            <a:buFont typeface="Arial" panose="020B0604020202020204" pitchFamily="34" charset="0"/>
            <a:buNone/>
            <a:tabLst/>
            <a:defRPr/>
          </a:pPr>
          <a:r>
            <a:rPr lang="en-US" sz="1100" baseline="0"/>
            <a:t>The bottom two sections with large black boarders have the following heading located above the sections:</a:t>
          </a:r>
        </a:p>
        <a:p>
          <a:pPr marL="0" lvl="0" indent="0" algn="ctr">
            <a:spcAft>
              <a:spcPts val="600"/>
            </a:spcAft>
            <a:buFont typeface="Arial" panose="020B0604020202020204" pitchFamily="34" charset="0"/>
            <a:buNone/>
          </a:pPr>
          <a:r>
            <a:rPr lang="en-US" sz="1200" b="1" baseline="0"/>
            <a:t>"</a:t>
          </a:r>
          <a:r>
            <a:rPr lang="en-US" sz="1100" b="1" baseline="0">
              <a:latin typeface="Arial" panose="020B0604020202020204" pitchFamily="34" charset="0"/>
              <a:cs typeface="Arial" panose="020B0604020202020204" pitchFamily="34" charset="0"/>
            </a:rPr>
            <a:t>Below are Suggested Grinding Parameters - Cylindrical (I.D. and O.D.) - Horizontal Reciprocating Surface</a:t>
          </a:r>
          <a:r>
            <a:rPr lang="en-US" sz="1200" b="1" baseline="0"/>
            <a:t>"</a:t>
          </a:r>
        </a:p>
        <a:p>
          <a:pPr marL="171450" lvl="0" indent="-171450">
            <a:spcAft>
              <a:spcPts val="300"/>
            </a:spcAft>
            <a:buFont typeface="Arial" panose="020B0604020202020204" pitchFamily="34" charset="0"/>
            <a:buChar char="•"/>
          </a:pPr>
          <a:r>
            <a:rPr lang="en-US" sz="1100" baseline="0"/>
            <a:t>The first section recommends feeds for </a:t>
          </a:r>
          <a:r>
            <a:rPr lang="en-US" sz="1100" b="1" baseline="0"/>
            <a:t>Cylindrical (Plunge, Traverse &amp; Face)</a:t>
          </a:r>
          <a:r>
            <a:rPr lang="en-US" sz="1100" b="0" baseline="0"/>
            <a:t> and is sectioned as follows:</a:t>
          </a:r>
          <a:endParaRPr lang="en-US" sz="1100" baseline="0"/>
        </a:p>
        <a:p>
          <a:pPr marL="628650" lvl="1" indent="-171450">
            <a:spcAft>
              <a:spcPts val="0"/>
            </a:spcAft>
            <a:buFont typeface="Arial" panose="020B0604020202020204" pitchFamily="34" charset="0"/>
            <a:buChar char="•"/>
          </a:pPr>
          <a:r>
            <a:rPr lang="en-US" sz="1100" b="1" baseline="0"/>
            <a:t>Suggested work rpm</a:t>
          </a:r>
        </a:p>
        <a:p>
          <a:pPr marL="628650" lvl="1" indent="-171450">
            <a:spcAft>
              <a:spcPts val="0"/>
            </a:spcAft>
            <a:buFont typeface="Arial" panose="020B0604020202020204" pitchFamily="34" charset="0"/>
            <a:buChar char="•"/>
          </a:pPr>
          <a:r>
            <a:rPr lang="en-US" sz="1100" b="1" baseline="0"/>
            <a:t>In-feed rate for:</a:t>
          </a:r>
        </a:p>
        <a:p>
          <a:pPr marL="1085850" lvl="2" indent="-171450">
            <a:spcAft>
              <a:spcPts val="0"/>
            </a:spcAft>
            <a:buFont typeface="Arial" panose="020B0604020202020204" pitchFamily="34" charset="0"/>
            <a:buChar char="•"/>
          </a:pPr>
          <a:r>
            <a:rPr lang="en-US" sz="1100" b="1" baseline="0"/>
            <a:t>Rapid feed</a:t>
          </a:r>
        </a:p>
        <a:p>
          <a:pPr marL="1085850" lvl="2" indent="-171450">
            <a:spcAft>
              <a:spcPts val="0"/>
            </a:spcAft>
            <a:buFont typeface="Arial" panose="020B0604020202020204" pitchFamily="34" charset="0"/>
            <a:buChar char="•"/>
          </a:pPr>
          <a:r>
            <a:rPr lang="en-US" sz="1100" b="1" baseline="0"/>
            <a:t>Rough feed</a:t>
          </a:r>
        </a:p>
        <a:p>
          <a:pPr marL="1085850" lvl="2" indent="-171450">
            <a:spcAft>
              <a:spcPts val="0"/>
            </a:spcAft>
            <a:buFont typeface="Arial" panose="020B0604020202020204" pitchFamily="34" charset="0"/>
            <a:buChar char="•"/>
          </a:pPr>
          <a:r>
            <a:rPr lang="en-US" sz="1100" b="1" baseline="0"/>
            <a:t>finish and or Micro feed</a:t>
          </a:r>
        </a:p>
        <a:p>
          <a:pPr marL="1085850" lvl="2" indent="-171450">
            <a:spcAft>
              <a:spcPts val="0"/>
            </a:spcAft>
            <a:buFont typeface="Arial" panose="020B0604020202020204" pitchFamily="34" charset="0"/>
            <a:buChar char="•"/>
          </a:pPr>
          <a:r>
            <a:rPr lang="en-US" sz="1100" b="1" baseline="0"/>
            <a:t>Spark-out or dwell in seconds</a:t>
          </a:r>
        </a:p>
        <a:p>
          <a:pPr marL="1085850" lvl="2" indent="-171450">
            <a:spcAft>
              <a:spcPts val="0"/>
            </a:spcAft>
            <a:buFont typeface="Arial" panose="020B0604020202020204" pitchFamily="34" charset="0"/>
            <a:buChar char="•"/>
          </a:pPr>
          <a:r>
            <a:rPr lang="en-US" sz="1100" b="1" baseline="0"/>
            <a:t>Traverse rates -  if applicable</a:t>
          </a:r>
        </a:p>
        <a:p>
          <a:pPr marL="1085850" lvl="2" indent="-171450">
            <a:spcAft>
              <a:spcPts val="300"/>
            </a:spcAft>
            <a:buFont typeface="Arial" panose="020B0604020202020204" pitchFamily="34" charset="0"/>
            <a:buChar char="•"/>
          </a:pPr>
          <a:r>
            <a:rPr lang="en-US" sz="1100" b="1" baseline="0"/>
            <a:t>Feed Rate for face grinding -  if applicable</a:t>
          </a:r>
        </a:p>
        <a:p>
          <a:pPr marL="171450" lvl="0" indent="-171450">
            <a:spcAft>
              <a:spcPts val="300"/>
            </a:spcAft>
            <a:buFont typeface="Arial" panose="020B0604020202020204" pitchFamily="34" charset="0"/>
            <a:buChar char="•"/>
          </a:pPr>
          <a:r>
            <a:rPr lang="en-US" sz="1100" baseline="0"/>
            <a:t>The second section recommends for </a:t>
          </a:r>
          <a:r>
            <a:rPr lang="en-US" sz="1100" b="1" baseline="0"/>
            <a:t>Surface (Horizontal Reciprocating only):</a:t>
          </a:r>
        </a:p>
        <a:p>
          <a:pPr marL="628650" lvl="1" indent="-171450">
            <a:spcAft>
              <a:spcPts val="0"/>
            </a:spcAft>
            <a:buFont typeface="Arial" panose="020B0604020202020204" pitchFamily="34" charset="0"/>
            <a:buChar char="•"/>
          </a:pPr>
          <a:r>
            <a:rPr lang="en-US" sz="1100" b="1" baseline="0"/>
            <a:t>Maximum Down-Feed per pass</a:t>
          </a:r>
        </a:p>
        <a:p>
          <a:pPr marL="628650" lvl="1" indent="-171450">
            <a:spcAft>
              <a:spcPts val="300"/>
            </a:spcAft>
            <a:buFont typeface="Arial" panose="020B0604020202020204" pitchFamily="34" charset="0"/>
            <a:buChar char="•"/>
          </a:pPr>
          <a:r>
            <a:rPr lang="en-US" sz="1100" b="1" baseline="0"/>
            <a:t>Suggested Traverse Rate per minute (inches and feet) and (mm and Meters) per min.</a:t>
          </a:r>
        </a:p>
        <a:p>
          <a:pPr marL="457200" lvl="1" indent="0">
            <a:spcAft>
              <a:spcPts val="300"/>
            </a:spcAft>
            <a:buFont typeface="Arial" panose="020B0604020202020204" pitchFamily="34" charset="0"/>
            <a:buNone/>
          </a:pPr>
          <a:endParaRPr lang="en-US" sz="1100" baseline="0"/>
        </a:p>
        <a:p>
          <a:pPr marL="171450" lvl="0" indent="-171450">
            <a:spcAft>
              <a:spcPts val="600"/>
            </a:spcAft>
            <a:buFont typeface="Arial" panose="020B0604020202020204" pitchFamily="34" charset="0"/>
            <a:buChar char="•"/>
          </a:pPr>
          <a:endParaRPr lang="en-US" sz="1100" baseline="0"/>
        </a:p>
        <a:p>
          <a:pPr marL="628650" lvl="1" indent="-171450">
            <a:spcAft>
              <a:spcPts val="600"/>
            </a:spcAft>
            <a:buFont typeface="Arial" panose="020B0604020202020204" pitchFamily="34" charset="0"/>
            <a:buChar char="•"/>
          </a:pPr>
          <a:endParaRPr lang="en-US" sz="1100" baseline="0"/>
        </a:p>
        <a:p>
          <a:pPr marL="0" indent="0">
            <a:spcAft>
              <a:spcPts val="600"/>
            </a:spcAft>
            <a:buFont typeface="Arial" panose="020B0604020202020204" pitchFamily="34" charset="0"/>
            <a:buNone/>
          </a:pPr>
          <a:endParaRPr lang="en-US" sz="1100" baseline="0"/>
        </a:p>
        <a:p>
          <a:pPr marL="0" indent="0">
            <a:buFont typeface="Arial" panose="020B0604020202020204" pitchFamily="34" charset="0"/>
            <a:buNone/>
          </a:pPr>
          <a:endParaRPr lang="en-US" sz="1100" baseline="0"/>
        </a:p>
      </xdr:txBody>
    </xdr:sp>
    <xdr:clientData/>
  </xdr:twoCellAnchor>
  <xdr:twoCellAnchor>
    <xdr:from>
      <xdr:col>11</xdr:col>
      <xdr:colOff>76200</xdr:colOff>
      <xdr:row>67</xdr:row>
      <xdr:rowOff>85725</xdr:rowOff>
    </xdr:from>
    <xdr:to>
      <xdr:col>21</xdr:col>
      <xdr:colOff>57150</xdr:colOff>
      <xdr:row>71</xdr:row>
      <xdr:rowOff>123825</xdr:rowOff>
    </xdr:to>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8934450" y="11991975"/>
          <a:ext cx="4181475" cy="819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In put of actual "Down-Feed</a:t>
          </a:r>
          <a:r>
            <a:rPr lang="en-US" sz="1100" b="1" baseline="0"/>
            <a:t> per pass is very important</a:t>
          </a:r>
          <a:r>
            <a:rPr lang="en-US" sz="1100" baseline="0"/>
            <a:t>.  The "</a:t>
          </a:r>
          <a:r>
            <a:rPr lang="en-US" sz="1100" b="1" baseline="0"/>
            <a:t>Suggested Traverse Rate" will change </a:t>
          </a:r>
          <a:r>
            <a:rPr lang="en-US" sz="1100" baseline="0"/>
            <a:t>if actual Down-Feed is higher or lower than "Suggested Down-Feed per pass".  Calculations are based on Q'.</a:t>
          </a:r>
          <a:endParaRPr lang="en-US" sz="1100"/>
        </a:p>
      </xdr:txBody>
    </xdr:sp>
    <xdr:clientData/>
  </xdr:twoCellAnchor>
  <xdr:twoCellAnchor>
    <xdr:from>
      <xdr:col>5</xdr:col>
      <xdr:colOff>57150</xdr:colOff>
      <xdr:row>68</xdr:row>
      <xdr:rowOff>180975</xdr:rowOff>
    </xdr:from>
    <xdr:to>
      <xdr:col>11</xdr:col>
      <xdr:colOff>114300</xdr:colOff>
      <xdr:row>69</xdr:row>
      <xdr:rowOff>114300</xdr:rowOff>
    </xdr:to>
    <xdr:cxnSp macro="">
      <xdr:nvCxnSpPr>
        <xdr:cNvPr id="13" name="Connector: Elbow 12">
          <a:extLst>
            <a:ext uri="{FF2B5EF4-FFF2-40B4-BE49-F238E27FC236}">
              <a16:creationId xmlns:a16="http://schemas.microsoft.com/office/drawing/2014/main" id="{00000000-0008-0000-0100-00000D000000}"/>
            </a:ext>
          </a:extLst>
        </xdr:cNvPr>
        <xdr:cNvCxnSpPr/>
      </xdr:nvCxnSpPr>
      <xdr:spPr>
        <a:xfrm flipV="1">
          <a:off x="4391025" y="12296775"/>
          <a:ext cx="4581525" cy="123825"/>
        </a:xfrm>
        <a:prstGeom prst="bentConnector3">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400050</xdr:colOff>
      <xdr:row>72</xdr:row>
      <xdr:rowOff>38100</xdr:rowOff>
    </xdr:from>
    <xdr:to>
      <xdr:col>19</xdr:col>
      <xdr:colOff>352425</xdr:colOff>
      <xdr:row>77</xdr:row>
      <xdr:rowOff>0</xdr:rowOff>
    </xdr:to>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3990975" y="12925425"/>
          <a:ext cx="8220075"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spcAft>
              <a:spcPts val="600"/>
            </a:spcAft>
          </a:pPr>
          <a:r>
            <a:rPr lang="en-US" sz="1100"/>
            <a:t>The above</a:t>
          </a:r>
          <a:r>
            <a:rPr lang="en-US" sz="1100" baseline="0"/>
            <a:t> suggested Feed Rates are based on conservative numbers - These are only suggestions as a starting point. If you have any issues please contact your SA distributor or agent or contact SA directly:</a:t>
          </a:r>
        </a:p>
        <a:p>
          <a:pPr algn="ctr"/>
          <a:r>
            <a:rPr lang="en-US" sz="1100" b="1" baseline="0"/>
            <a:t>28047 Grand Oaks Ct. • Wixom MI  48393 • Phone 248-348-7670 </a:t>
          </a:r>
        </a:p>
        <a:p>
          <a:pPr algn="ctr"/>
          <a:r>
            <a:rPr lang="en-US" sz="1100" b="1" baseline="0"/>
            <a:t>E-mail: Sales@SuperAbrasives.com</a:t>
          </a:r>
        </a:p>
        <a:p>
          <a:pPr algn="ctr"/>
          <a:endParaRPr lang="en-US" sz="1100" baseline="0"/>
        </a:p>
        <a:p>
          <a:pPr algn="ctr"/>
          <a:r>
            <a:rPr lang="en-US" sz="1100" baseline="0"/>
            <a:t> www.superabrasives.com/</a:t>
          </a:r>
        </a:p>
        <a:p>
          <a:pPr algn="ctr"/>
          <a:endParaRPr lang="en-US" sz="1100" baseline="0"/>
        </a:p>
        <a:p>
          <a:pPr algn="ctr"/>
          <a:endParaRPr lang="en-US" sz="1100" baseline="0"/>
        </a:p>
        <a:p>
          <a:endParaRPr lang="en-US" sz="1100" baseline="0"/>
        </a:p>
        <a:p>
          <a:endParaRPr lang="en-US" sz="1100"/>
        </a:p>
      </xdr:txBody>
    </xdr:sp>
    <xdr:clientData/>
  </xdr:twoCellAnchor>
  <xdr:twoCellAnchor editAs="oneCell">
    <xdr:from>
      <xdr:col>7</xdr:col>
      <xdr:colOff>438150</xdr:colOff>
      <xdr:row>3</xdr:row>
      <xdr:rowOff>85725</xdr:rowOff>
    </xdr:from>
    <xdr:to>
      <xdr:col>17</xdr:col>
      <xdr:colOff>304800</xdr:colOff>
      <xdr:row>12</xdr:row>
      <xdr:rowOff>123825</xdr:rowOff>
    </xdr:to>
    <xdr:pic>
      <xdr:nvPicPr>
        <xdr:cNvPr id="14" name="Picture 13">
          <a:hlinkClick xmlns:r="http://schemas.openxmlformats.org/officeDocument/2006/relationships" r:id="rId1"/>
          <a:extLst>
            <a:ext uri="{FF2B5EF4-FFF2-40B4-BE49-F238E27FC236}">
              <a16:creationId xmlns:a16="http://schemas.microsoft.com/office/drawing/2014/main" id="{00000000-0008-0000-0100-00000E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6475" y="657225"/>
          <a:ext cx="4876800" cy="1752600"/>
        </a:xfrm>
        <a:prstGeom prst="rect">
          <a:avLst/>
        </a:prstGeom>
        <a:noFill/>
        <a:ln>
          <a:noFill/>
        </a:ln>
      </xdr:spPr>
    </xdr:pic>
    <xdr:clientData/>
  </xdr:twoCellAnchor>
  <xdr:twoCellAnchor>
    <xdr:from>
      <xdr:col>1</xdr:col>
      <xdr:colOff>257175</xdr:colOff>
      <xdr:row>2</xdr:row>
      <xdr:rowOff>95250</xdr:rowOff>
    </xdr:from>
    <xdr:to>
      <xdr:col>6</xdr:col>
      <xdr:colOff>185292</xdr:colOff>
      <xdr:row>3</xdr:row>
      <xdr:rowOff>128786</xdr:rowOff>
    </xdr:to>
    <xdr:sp macro="" textlink="">
      <xdr:nvSpPr>
        <xdr:cNvPr id="16" name="Rectangle 15">
          <a:extLst>
            <a:ext uri="{FF2B5EF4-FFF2-40B4-BE49-F238E27FC236}">
              <a16:creationId xmlns:a16="http://schemas.microsoft.com/office/drawing/2014/main" id="{00000000-0008-0000-0100-000010000000}"/>
            </a:ext>
          </a:extLst>
        </xdr:cNvPr>
        <xdr:cNvSpPr/>
      </xdr:nvSpPr>
      <xdr:spPr>
        <a:xfrm>
          <a:off x="857250" y="476250"/>
          <a:ext cx="4376292" cy="224036"/>
        </a:xfrm>
        <a:prstGeom prst="rect">
          <a:avLst/>
        </a:prstGeom>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marL="0" marR="0">
            <a:lnSpc>
              <a:spcPct val="107000"/>
            </a:lnSpc>
            <a:spcBef>
              <a:spcPts val="0"/>
            </a:spcBef>
            <a:spcAft>
              <a:spcPts val="0"/>
            </a:spcAft>
          </a:pPr>
          <a:r>
            <a:rPr lang="en-US" sz="800">
              <a:solidFill>
                <a:schemeClr val="bg1">
                  <a:lumMod val="65000"/>
                </a:schemeClr>
              </a:solidFill>
              <a:latin typeface="Calibri" panose="020F0502020204030204" pitchFamily="34" charset="0"/>
              <a:ea typeface="Times New Roman" panose="02020603050405020304" pitchFamily="18" charset="0"/>
              <a:cs typeface="Times New Roman" panose="02020603050405020304" pitchFamily="18" charset="0"/>
            </a:rPr>
            <a:t>Copyright © 2012 [Dale Savington]. All Rights Reserved</a:t>
          </a:r>
          <a:r>
            <a:rPr lang="en-US" sz="800" b="1">
              <a:solidFill>
                <a:schemeClr val="bg1">
                  <a:lumMod val="65000"/>
                </a:schemeClr>
              </a:solidFill>
              <a:latin typeface="Calibri" panose="020F0502020204030204" pitchFamily="34" charset="0"/>
              <a:ea typeface="Times New Roman" panose="02020603050405020304" pitchFamily="18" charset="0"/>
              <a:cs typeface="Times New Roman" panose="02020603050405020304" pitchFamily="18" charset="0"/>
            </a:rPr>
            <a:t>.</a:t>
          </a:r>
          <a:endParaRPr lang="en-US" sz="800">
            <a:solidFill>
              <a:schemeClr val="bg1">
                <a:lumMod val="65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419100</xdr:colOff>
      <xdr:row>46</xdr:row>
      <xdr:rowOff>76200</xdr:rowOff>
    </xdr:from>
    <xdr:to>
      <xdr:col>24</xdr:col>
      <xdr:colOff>304800</xdr:colOff>
      <xdr:row>49</xdr:row>
      <xdr:rowOff>0</xdr:rowOff>
    </xdr:to>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14363700" y="9229725"/>
          <a:ext cx="2324100"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Traverse</a:t>
          </a:r>
          <a:r>
            <a:rPr lang="en-US" sz="1100" b="1" baseline="0"/>
            <a:t> direction </a:t>
          </a:r>
          <a:r>
            <a:rPr lang="en-US" sz="1100" baseline="0"/>
            <a:t>for Truing and Dressing - </a:t>
          </a:r>
          <a:r>
            <a:rPr lang="en-US" sz="1100" b="1" baseline="0"/>
            <a:t>Both directions.</a:t>
          </a:r>
          <a:endParaRPr lang="en-US" sz="1100" b="1"/>
        </a:p>
      </xdr:txBody>
    </xdr:sp>
    <xdr:clientData/>
  </xdr:twoCellAnchor>
  <xdr:twoCellAnchor>
    <xdr:from>
      <xdr:col>15</xdr:col>
      <xdr:colOff>123825</xdr:colOff>
      <xdr:row>51</xdr:row>
      <xdr:rowOff>19050</xdr:rowOff>
    </xdr:from>
    <xdr:to>
      <xdr:col>20</xdr:col>
      <xdr:colOff>219077</xdr:colOff>
      <xdr:row>51</xdr:row>
      <xdr:rowOff>38100</xdr:rowOff>
    </xdr:to>
    <xdr:cxnSp macro="">
      <xdr:nvCxnSpPr>
        <xdr:cNvPr id="28" name="Straight Connector 27">
          <a:extLst>
            <a:ext uri="{FF2B5EF4-FFF2-40B4-BE49-F238E27FC236}">
              <a16:creationId xmlns:a16="http://schemas.microsoft.com/office/drawing/2014/main" id="{00000000-0008-0000-0200-00001C000000}"/>
            </a:ext>
          </a:extLst>
        </xdr:cNvPr>
        <xdr:cNvCxnSpPr/>
      </xdr:nvCxnSpPr>
      <xdr:spPr>
        <a:xfrm>
          <a:off x="13458825" y="10153650"/>
          <a:ext cx="704852" cy="1905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17499</xdr:colOff>
      <xdr:row>29</xdr:row>
      <xdr:rowOff>102338</xdr:rowOff>
    </xdr:from>
    <xdr:to>
      <xdr:col>8</xdr:col>
      <xdr:colOff>550899</xdr:colOff>
      <xdr:row>29</xdr:row>
      <xdr:rowOff>102338</xdr:rowOff>
    </xdr:to>
    <xdr:cxnSp macro="">
      <xdr:nvCxnSpPr>
        <xdr:cNvPr id="3" name="Straight Arrow Connector 2">
          <a:extLst>
            <a:ext uri="{FF2B5EF4-FFF2-40B4-BE49-F238E27FC236}">
              <a16:creationId xmlns:a16="http://schemas.microsoft.com/office/drawing/2014/main" id="{00000000-0008-0000-0200-000003000000}"/>
            </a:ext>
          </a:extLst>
        </xdr:cNvPr>
        <xdr:cNvCxnSpPr/>
      </xdr:nvCxnSpPr>
      <xdr:spPr>
        <a:xfrm>
          <a:off x="8418327" y="5778573"/>
          <a:ext cx="533400" cy="0"/>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556215</xdr:colOff>
      <xdr:row>28</xdr:row>
      <xdr:rowOff>159267</xdr:rowOff>
    </xdr:from>
    <xdr:to>
      <xdr:col>13</xdr:col>
      <xdr:colOff>185183</xdr:colOff>
      <xdr:row>32</xdr:row>
      <xdr:rowOff>66232</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8957043" y="5613991"/>
          <a:ext cx="2674753" cy="7265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buFont typeface="Arial" panose="020B0604020202020204" pitchFamily="34" charset="0"/>
            <a:buNone/>
          </a:pPr>
          <a:r>
            <a:rPr lang="en-US" sz="1100" b="1" baseline="0"/>
            <a:t>The Study wheel volume compared to:</a:t>
          </a:r>
        </a:p>
        <a:p>
          <a:pPr marL="171450" indent="-171450">
            <a:buFont typeface="Arial" panose="020B0604020202020204" pitchFamily="34" charset="0"/>
            <a:buChar char="•"/>
          </a:pPr>
          <a:r>
            <a:rPr lang="en-US" sz="1100" b="0" baseline="0"/>
            <a:t>Input</a:t>
          </a:r>
          <a:r>
            <a:rPr lang="en-US" sz="1100" b="1" baseline="0"/>
            <a:t> </a:t>
          </a:r>
          <a:r>
            <a:rPr lang="en-US" sz="1100" b="0" baseline="0"/>
            <a:t>Wheel volume</a:t>
          </a:r>
        </a:p>
        <a:p>
          <a:pPr marL="171450" indent="-171450">
            <a:buFont typeface="Arial" panose="020B0604020202020204" pitchFamily="34" charset="0"/>
            <a:buChar char="•"/>
          </a:pPr>
          <a:r>
            <a:rPr lang="en-US" sz="1100" b="0" baseline="0"/>
            <a:t>Wheel Ø &amp; Wheel Width</a:t>
          </a:r>
        </a:p>
      </xdr:txBody>
    </xdr:sp>
    <xdr:clientData/>
  </xdr:twoCellAnchor>
  <xdr:twoCellAnchor>
    <xdr:from>
      <xdr:col>2</xdr:col>
      <xdr:colOff>38100</xdr:colOff>
      <xdr:row>19</xdr:row>
      <xdr:rowOff>104775</xdr:rowOff>
    </xdr:from>
    <xdr:to>
      <xdr:col>4</xdr:col>
      <xdr:colOff>1066800</xdr:colOff>
      <xdr:row>24</xdr:row>
      <xdr:rowOff>171450</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1190625" y="2543175"/>
          <a:ext cx="3771900" cy="102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a:latin typeface="Arial" panose="020B0604020202020204" pitchFamily="34" charset="0"/>
              <a:cs typeface="Arial" panose="020B0604020202020204" pitchFamily="34" charset="0"/>
            </a:rPr>
            <a:t>Rod Diamond Dressing Test -  Study results from SA</a:t>
          </a:r>
        </a:p>
        <a:p>
          <a:pPr marL="171450" indent="-171450" algn="l">
            <a:buFont typeface="Arial" panose="020B0604020202020204" pitchFamily="34" charset="0"/>
            <a:buChar char="•"/>
          </a:pPr>
          <a:r>
            <a:rPr lang="en-US" sz="1100"/>
            <a:t> 3 ea. Rods (1mm Square)</a:t>
          </a:r>
        </a:p>
        <a:p>
          <a:pPr marL="171450" indent="-171450" algn="l">
            <a:buFont typeface="Arial" panose="020B0604020202020204" pitchFamily="34" charset="0"/>
            <a:buChar char="•"/>
          </a:pPr>
          <a:r>
            <a:rPr lang="en-US" sz="1100"/>
            <a:t>Wheel Angle Head 6,500 S.F.P.M. </a:t>
          </a:r>
        </a:p>
        <a:p>
          <a:pPr marL="171450" indent="-171450" algn="l">
            <a:buFont typeface="Arial" panose="020B0604020202020204" pitchFamily="34" charset="0"/>
            <a:buChar char="•"/>
          </a:pPr>
          <a:r>
            <a:rPr lang="en-US" sz="1100"/>
            <a:t>Maximizer wheel specification</a:t>
          </a:r>
        </a:p>
        <a:p>
          <a:pPr marL="171450" indent="-171450" algn="l">
            <a:buFont typeface="Arial" panose="020B0604020202020204" pitchFamily="34" charset="0"/>
            <a:buChar char="•"/>
          </a:pPr>
          <a:r>
            <a:rPr lang="en-US" sz="1100"/>
            <a:t>1 ea. dressing pass</a:t>
          </a:r>
        </a:p>
      </xdr:txBody>
    </xdr:sp>
    <xdr:clientData/>
  </xdr:twoCellAnchor>
  <xdr:twoCellAnchor>
    <xdr:from>
      <xdr:col>6</xdr:col>
      <xdr:colOff>323851</xdr:colOff>
      <xdr:row>17</xdr:row>
      <xdr:rowOff>38100</xdr:rowOff>
    </xdr:from>
    <xdr:to>
      <xdr:col>13</xdr:col>
      <xdr:colOff>219075</xdr:colOff>
      <xdr:row>23</xdr:row>
      <xdr:rowOff>9525</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5943601" y="2076450"/>
          <a:ext cx="5734049" cy="1143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Arial" panose="020B0604020202020204" pitchFamily="34" charset="0"/>
              <a:cs typeface="Arial" panose="020B0604020202020204" pitchFamily="34" charset="0"/>
            </a:rPr>
            <a:t>Instructions:</a:t>
          </a:r>
        </a:p>
        <a:p>
          <a:pPr marL="171450" indent="-171450">
            <a:buFont typeface="Arial" panose="020B0604020202020204" pitchFamily="34" charset="0"/>
            <a:buChar char="•"/>
          </a:pPr>
          <a:r>
            <a:rPr lang="en-US" sz="1100"/>
            <a:t>Click on dropdown box (Charcoal</a:t>
          </a:r>
          <a:r>
            <a:rPr lang="en-US" sz="1100" baseline="0"/>
            <a:t> colored cell to the left) </a:t>
          </a:r>
          <a:r>
            <a:rPr lang="en-US" sz="1100"/>
            <a:t>and Select</a:t>
          </a:r>
          <a:r>
            <a:rPr lang="en-US" sz="1100" baseline="0"/>
            <a:t> either </a:t>
          </a:r>
          <a:r>
            <a:rPr lang="en-US" sz="1100" b="1" baseline="0"/>
            <a:t>mm or Inch.</a:t>
          </a:r>
          <a:endParaRPr lang="en-US" sz="1100" baseline="0"/>
        </a:p>
        <a:p>
          <a:pPr marL="171450" indent="-171450">
            <a:buFont typeface="Arial" panose="020B0604020202020204" pitchFamily="34" charset="0"/>
            <a:buChar char="•"/>
          </a:pPr>
          <a:r>
            <a:rPr lang="en-US" sz="1100" baseline="0"/>
            <a:t>Only 4 each total Orange colored cells below are for input.</a:t>
          </a:r>
        </a:p>
        <a:p>
          <a:pPr marL="171450" indent="-171450">
            <a:buFont typeface="Arial" panose="020B0604020202020204" pitchFamily="34" charset="0"/>
            <a:buChar char="•"/>
          </a:pPr>
          <a:r>
            <a:rPr lang="en-US" sz="1100" baseline="0"/>
            <a:t>All other cells are protected and used for calculations.</a:t>
          </a:r>
        </a:p>
        <a:p>
          <a:pPr marL="0" indent="0">
            <a:buFont typeface="Arial" panose="020B0604020202020204" pitchFamily="34" charset="0"/>
            <a:buNone/>
          </a:pPr>
          <a:endParaRPr lang="en-US" sz="1100" baseline="0"/>
        </a:p>
        <a:p>
          <a:pPr marL="0" indent="0">
            <a:buFont typeface="Arial" panose="020B0604020202020204" pitchFamily="34" charset="0"/>
            <a:buNone/>
          </a:pPr>
          <a:r>
            <a:rPr lang="en-US" sz="1100" b="1" u="sng" baseline="0"/>
            <a:t>Note:</a:t>
          </a:r>
          <a:r>
            <a:rPr lang="en-US" sz="1100" u="sng" baseline="0"/>
            <a:t>  </a:t>
          </a:r>
          <a:r>
            <a:rPr lang="en-US" sz="1100" baseline="0"/>
            <a:t>The study to the left was conducted at SA and only with specific parameters shown.</a:t>
          </a:r>
        </a:p>
        <a:p>
          <a:pPr marL="0" indent="0">
            <a:buFont typeface="Arial" panose="020B0604020202020204" pitchFamily="34" charset="0"/>
            <a:buNone/>
          </a:pPr>
          <a:endParaRPr lang="en-US" sz="1100" baseline="0"/>
        </a:p>
      </xdr:txBody>
    </xdr:sp>
    <xdr:clientData/>
  </xdr:twoCellAnchor>
  <xdr:twoCellAnchor>
    <xdr:from>
      <xdr:col>8</xdr:col>
      <xdr:colOff>573250</xdr:colOff>
      <xdr:row>37</xdr:row>
      <xdr:rowOff>65898</xdr:rowOff>
    </xdr:from>
    <xdr:to>
      <xdr:col>13</xdr:col>
      <xdr:colOff>370504</xdr:colOff>
      <xdr:row>38</xdr:row>
      <xdr:rowOff>58317</xdr:rowOff>
    </xdr:to>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8990240" y="7306842"/>
          <a:ext cx="2858861" cy="1965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Projected</a:t>
          </a:r>
          <a:r>
            <a:rPr lang="en-US" sz="1100" b="1" baseline="0"/>
            <a:t> loss off the dresser per dress</a:t>
          </a:r>
          <a:endParaRPr lang="en-US" sz="1100" b="1"/>
        </a:p>
      </xdr:txBody>
    </xdr:sp>
    <xdr:clientData/>
  </xdr:twoCellAnchor>
  <xdr:twoCellAnchor>
    <xdr:from>
      <xdr:col>8</xdr:col>
      <xdr:colOff>304800</xdr:colOff>
      <xdr:row>38</xdr:row>
      <xdr:rowOff>9525</xdr:rowOff>
    </xdr:from>
    <xdr:to>
      <xdr:col>9</xdr:col>
      <xdr:colOff>19050</xdr:colOff>
      <xdr:row>38</xdr:row>
      <xdr:rowOff>9525</xdr:rowOff>
    </xdr:to>
    <xdr:cxnSp macro="">
      <xdr:nvCxnSpPr>
        <xdr:cNvPr id="13" name="Straight Arrow Connector 12">
          <a:extLst>
            <a:ext uri="{FF2B5EF4-FFF2-40B4-BE49-F238E27FC236}">
              <a16:creationId xmlns:a16="http://schemas.microsoft.com/office/drawing/2014/main" id="{00000000-0008-0000-0200-00000D000000}"/>
            </a:ext>
          </a:extLst>
        </xdr:cNvPr>
        <xdr:cNvCxnSpPr/>
      </xdr:nvCxnSpPr>
      <xdr:spPr>
        <a:xfrm>
          <a:off x="8715375" y="6029325"/>
          <a:ext cx="323850" cy="0"/>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400049</xdr:colOff>
      <xdr:row>42</xdr:row>
      <xdr:rowOff>0</xdr:rowOff>
    </xdr:from>
    <xdr:to>
      <xdr:col>13</xdr:col>
      <xdr:colOff>342899</xdr:colOff>
      <xdr:row>58</xdr:row>
      <xdr:rowOff>48597</xdr:rowOff>
    </xdr:to>
    <xdr:sp macro="" textlink="">
      <xdr:nvSpPr>
        <xdr:cNvPr id="9" name="TextBox 17">
          <a:extLst>
            <a:ext uri="{FF2B5EF4-FFF2-40B4-BE49-F238E27FC236}">
              <a16:creationId xmlns:a16="http://schemas.microsoft.com/office/drawing/2014/main" id="{00000000-0008-0000-0200-000009000000}"/>
            </a:ext>
          </a:extLst>
        </xdr:cNvPr>
        <xdr:cNvSpPr txBox="1"/>
      </xdr:nvSpPr>
      <xdr:spPr>
        <a:xfrm>
          <a:off x="6027575" y="8280918"/>
          <a:ext cx="5793921" cy="32754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Based on a projected dresser loss above:</a:t>
          </a:r>
        </a:p>
        <a:p>
          <a:pPr marL="171450" indent="-171450">
            <a:spcAft>
              <a:spcPts val="600"/>
            </a:spcAft>
            <a:buFont typeface="Arial" panose="020B0604020202020204" pitchFamily="34" charset="0"/>
            <a:buChar char="•"/>
          </a:pPr>
          <a:r>
            <a:rPr lang="en-US" sz="1100" b="1"/>
            <a:t>You</a:t>
          </a:r>
          <a:r>
            <a:rPr lang="en-US" sz="1100" b="1" baseline="0"/>
            <a:t> will need to reflect that loss into your wheel dress calculations.</a:t>
          </a:r>
        </a:p>
        <a:p>
          <a:pPr marL="0" indent="0">
            <a:buFont typeface="Arial" panose="020B0604020202020204" pitchFamily="34" charset="0"/>
            <a:buNone/>
          </a:pPr>
          <a:r>
            <a:rPr lang="en-US" sz="1100" b="1" baseline="0"/>
            <a:t>Example:</a:t>
          </a:r>
        </a:p>
        <a:p>
          <a:pPr marL="628650" lvl="1" indent="-171450">
            <a:buFont typeface="Arial" panose="020B0604020202020204" pitchFamily="34" charset="0"/>
            <a:buChar char="•"/>
          </a:pPr>
          <a:r>
            <a:rPr lang="en-US" sz="1100"/>
            <a:t>Total radial</a:t>
          </a:r>
          <a:r>
            <a:rPr lang="en-US" sz="1100" baseline="0"/>
            <a:t> in-feed </a:t>
          </a:r>
          <a:r>
            <a:rPr lang="en-US" sz="1100"/>
            <a:t>per dress = 0.0004" (0.01016</a:t>
          </a:r>
          <a:r>
            <a:rPr lang="en-US" sz="1100" baseline="0"/>
            <a:t> </a:t>
          </a:r>
          <a:r>
            <a:rPr lang="en-US" sz="1100"/>
            <a:t>mm)</a:t>
          </a:r>
        </a:p>
        <a:p>
          <a:pPr marL="628650" lvl="1" indent="-171450">
            <a:buFont typeface="Arial" panose="020B0604020202020204" pitchFamily="34" charset="0"/>
            <a:buChar char="•"/>
          </a:pPr>
          <a:r>
            <a:rPr lang="en-US" sz="1100"/>
            <a:t>Projected</a:t>
          </a:r>
          <a:r>
            <a:rPr lang="en-US" sz="1100" baseline="0"/>
            <a:t> dresser loss =0.000011" (0.000279 mm)</a:t>
          </a:r>
        </a:p>
        <a:p>
          <a:pPr marL="0" lvl="0" indent="0">
            <a:buFont typeface="Arial" panose="020B0604020202020204" pitchFamily="34" charset="0"/>
            <a:buNone/>
          </a:pPr>
          <a:r>
            <a:rPr lang="en-US" sz="1100" b="1"/>
            <a:t>Therefore:</a:t>
          </a:r>
        </a:p>
        <a:p>
          <a:pPr marL="628650" lvl="1" indent="-171450">
            <a:spcAft>
              <a:spcPts val="600"/>
            </a:spcAft>
            <a:buFont typeface="Arial" panose="020B0604020202020204" pitchFamily="34" charset="0"/>
            <a:buChar char="•"/>
          </a:pPr>
          <a:r>
            <a:rPr lang="en-US" sz="1100" b="1">
              <a:solidFill>
                <a:srgbClr val="FF0000"/>
              </a:solidFill>
            </a:rPr>
            <a:t>Actual</a:t>
          </a:r>
          <a:r>
            <a:rPr lang="en-US" sz="1100" b="1" baseline="0">
              <a:solidFill>
                <a:srgbClr val="FF0000"/>
              </a:solidFill>
            </a:rPr>
            <a:t> dress depth amount / dress = 0.0.000389" (0.00988 mm)</a:t>
          </a:r>
        </a:p>
        <a:p>
          <a:pPr marL="0" lvl="0" indent="0">
            <a:spcAft>
              <a:spcPts val="600"/>
            </a:spcAft>
            <a:buFont typeface="Arial" panose="020B0604020202020204" pitchFamily="34" charset="0"/>
            <a:buNone/>
          </a:pPr>
          <a:r>
            <a:rPr lang="en-US" sz="1100"/>
            <a:t>An adjustment</a:t>
          </a:r>
          <a:r>
            <a:rPr lang="en-US" sz="1100" baseline="0"/>
            <a:t> must be made to offset that loss as you continue dressing.  Some machines have an automatic offset within the machines program.   Otherwise the user must keep a manual adjustment of what and how often to make offsets to reflect the dresser loss.</a:t>
          </a:r>
        </a:p>
        <a:p>
          <a:pPr marL="0" lvl="0" indent="0">
            <a:spcAft>
              <a:spcPts val="600"/>
            </a:spcAft>
            <a:buFont typeface="Arial" panose="020B0604020202020204" pitchFamily="34" charset="0"/>
            <a:buNone/>
          </a:pPr>
          <a:r>
            <a:rPr lang="en-US" sz="1100" b="1" u="sng">
              <a:solidFill>
                <a:srgbClr val="FF0000"/>
              </a:solidFill>
            </a:rPr>
            <a:t>Please note</a:t>
          </a:r>
          <a:r>
            <a:rPr lang="en-US" sz="1100" b="1" u="none">
              <a:solidFill>
                <a:srgbClr val="FF0000"/>
              </a:solidFill>
            </a:rPr>
            <a:t>:</a:t>
          </a:r>
          <a:r>
            <a:rPr lang="en-US" sz="1100" b="1" u="none" baseline="0">
              <a:solidFill>
                <a:srgbClr val="FF0000"/>
              </a:solidFill>
            </a:rPr>
            <a:t> </a:t>
          </a:r>
          <a:r>
            <a:rPr lang="en-US" sz="1100" b="0" u="none" baseline="0"/>
            <a:t>T</a:t>
          </a:r>
          <a:r>
            <a:rPr lang="en-US" sz="1100" baseline="0"/>
            <a:t>he above projected dresser loss has been calculated based on a study conducted  by </a:t>
          </a:r>
          <a:r>
            <a:rPr lang="en-US" sz="1100" b="1" baseline="0"/>
            <a:t>SA</a:t>
          </a:r>
          <a:r>
            <a:rPr lang="en-US" sz="1100" baseline="0"/>
            <a:t> but, the actual numbers could be more or less.</a:t>
          </a:r>
        </a:p>
        <a:p>
          <a:pPr marL="0" marR="0" lvl="0"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r>
            <a:rPr lang="en-US" sz="1100" b="1" baseline="0">
              <a:solidFill>
                <a:srgbClr val="FF0000"/>
              </a:solidFill>
              <a:effectLst/>
              <a:latin typeface="+mn-lt"/>
              <a:ea typeface="+mn-ea"/>
              <a:cs typeface="+mn-cs"/>
            </a:rPr>
            <a:t>A quick way to understand if you are not dressing or, not dressing enough will be the surface finish will not change.  If the finish does not meet what has been the normal finish it could be that the dresser is not touching the wheel face.</a:t>
          </a:r>
          <a:endParaRPr lang="en-US">
            <a:solidFill>
              <a:srgbClr val="FF0000"/>
            </a:solidFill>
            <a:effectLst/>
          </a:endParaRPr>
        </a:p>
      </xdr:txBody>
    </xdr:sp>
    <xdr:clientData/>
  </xdr:twoCellAnchor>
  <xdr:twoCellAnchor>
    <xdr:from>
      <xdr:col>7</xdr:col>
      <xdr:colOff>552450</xdr:colOff>
      <xdr:row>39</xdr:row>
      <xdr:rowOff>28575</xdr:rowOff>
    </xdr:from>
    <xdr:to>
      <xdr:col>7</xdr:col>
      <xdr:colOff>561975</xdr:colOff>
      <xdr:row>41</xdr:row>
      <xdr:rowOff>190500</xdr:rowOff>
    </xdr:to>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a:xfrm>
          <a:off x="7924800" y="6191250"/>
          <a:ext cx="9525" cy="600075"/>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664675</xdr:colOff>
      <xdr:row>59</xdr:row>
      <xdr:rowOff>86114</xdr:rowOff>
    </xdr:from>
    <xdr:to>
      <xdr:col>10</xdr:col>
      <xdr:colOff>407500</xdr:colOff>
      <xdr:row>63</xdr:row>
      <xdr:rowOff>126352</xdr:rowOff>
    </xdr:to>
    <xdr:sp macro="" textlink="">
      <xdr:nvSpPr>
        <xdr:cNvPr id="8" name="TextBox 21">
          <a:extLst>
            <a:ext uri="{FF2B5EF4-FFF2-40B4-BE49-F238E27FC236}">
              <a16:creationId xmlns:a16="http://schemas.microsoft.com/office/drawing/2014/main" id="{00000000-0008-0000-0200-000008000000}"/>
            </a:ext>
          </a:extLst>
        </xdr:cNvPr>
        <xdr:cNvSpPr txBox="1"/>
      </xdr:nvSpPr>
      <xdr:spPr>
        <a:xfrm>
          <a:off x="1821282" y="11788257"/>
          <a:ext cx="8227851" cy="817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spcAft>
              <a:spcPts val="600"/>
            </a:spcAft>
          </a:pPr>
          <a:r>
            <a:rPr lang="en-US" sz="1100" baseline="0"/>
            <a:t>If you have any issues please contact your SA distributor or agent or, contact SA directly:</a:t>
          </a:r>
        </a:p>
        <a:p>
          <a:pPr algn="ctr"/>
          <a:r>
            <a:rPr lang="en-US" sz="1100" b="1" baseline="0"/>
            <a:t>28047 Grand Oaks Ct. • Wixom MI  48393 • Phone 248-348-7670 </a:t>
          </a:r>
        </a:p>
        <a:p>
          <a:pPr algn="ctr"/>
          <a:r>
            <a:rPr lang="en-US" sz="1100" b="1" baseline="0"/>
            <a:t>E-mail: Sales@SuperAbrasives.com</a:t>
          </a:r>
        </a:p>
        <a:p>
          <a:pPr algn="ctr"/>
          <a:endParaRPr lang="en-US" sz="1100" baseline="0"/>
        </a:p>
        <a:p>
          <a:pPr algn="ctr"/>
          <a:endParaRPr lang="en-US" sz="1100" baseline="0"/>
        </a:p>
        <a:p>
          <a:pPr algn="ctr"/>
          <a:endParaRPr lang="en-US" sz="1100" baseline="0"/>
        </a:p>
        <a:p>
          <a:endParaRPr lang="en-US" sz="1100" baseline="0"/>
        </a:p>
        <a:p>
          <a:endParaRPr lang="en-US" sz="1100"/>
        </a:p>
      </xdr:txBody>
    </xdr:sp>
    <xdr:clientData/>
  </xdr:twoCellAnchor>
  <xdr:twoCellAnchor editAs="oneCell">
    <xdr:from>
      <xdr:col>4</xdr:col>
      <xdr:colOff>38100</xdr:colOff>
      <xdr:row>4</xdr:row>
      <xdr:rowOff>19050</xdr:rowOff>
    </xdr:from>
    <xdr:to>
      <xdr:col>8</xdr:col>
      <xdr:colOff>300369</xdr:colOff>
      <xdr:row>13</xdr:row>
      <xdr:rowOff>57150</xdr:rowOff>
    </xdr:to>
    <xdr:pic>
      <xdr:nvPicPr>
        <xdr:cNvPr id="16" name="Picture 15">
          <a:hlinkClick xmlns:r="http://schemas.openxmlformats.org/officeDocument/2006/relationships" r:id="rId1"/>
          <a:extLst>
            <a:ext uri="{FF2B5EF4-FFF2-40B4-BE49-F238E27FC236}">
              <a16:creationId xmlns:a16="http://schemas.microsoft.com/office/drawing/2014/main" id="{00000000-0008-0000-0200-000010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33825" y="400050"/>
          <a:ext cx="4876800" cy="1752600"/>
        </a:xfrm>
        <a:prstGeom prst="rect">
          <a:avLst/>
        </a:prstGeom>
        <a:noFill/>
        <a:ln>
          <a:noFill/>
        </a:ln>
      </xdr:spPr>
    </xdr:pic>
    <xdr:clientData/>
  </xdr:twoCellAnchor>
  <xdr:twoCellAnchor>
    <xdr:from>
      <xdr:col>0</xdr:col>
      <xdr:colOff>523875</xdr:colOff>
      <xdr:row>1</xdr:row>
      <xdr:rowOff>114300</xdr:rowOff>
    </xdr:from>
    <xdr:to>
      <xdr:col>4</xdr:col>
      <xdr:colOff>1004442</xdr:colOff>
      <xdr:row>2</xdr:row>
      <xdr:rowOff>147836</xdr:rowOff>
    </xdr:to>
    <xdr:sp macro="" textlink="">
      <xdr:nvSpPr>
        <xdr:cNvPr id="19" name="Rectangle 18">
          <a:extLst>
            <a:ext uri="{FF2B5EF4-FFF2-40B4-BE49-F238E27FC236}">
              <a16:creationId xmlns:a16="http://schemas.microsoft.com/office/drawing/2014/main" id="{00000000-0008-0000-0200-000013000000}"/>
            </a:ext>
          </a:extLst>
        </xdr:cNvPr>
        <xdr:cNvSpPr/>
      </xdr:nvSpPr>
      <xdr:spPr>
        <a:xfrm>
          <a:off x="523875" y="304800"/>
          <a:ext cx="4376292" cy="224036"/>
        </a:xfrm>
        <a:prstGeom prst="rect">
          <a:avLst/>
        </a:prstGeom>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marL="0" marR="0">
            <a:lnSpc>
              <a:spcPct val="107000"/>
            </a:lnSpc>
            <a:spcBef>
              <a:spcPts val="0"/>
            </a:spcBef>
            <a:spcAft>
              <a:spcPts val="0"/>
            </a:spcAft>
          </a:pPr>
          <a:r>
            <a:rPr lang="en-US" sz="800">
              <a:solidFill>
                <a:schemeClr val="bg1">
                  <a:lumMod val="65000"/>
                </a:schemeClr>
              </a:solidFill>
              <a:latin typeface="Calibri" panose="020F0502020204030204" pitchFamily="34" charset="0"/>
              <a:ea typeface="Times New Roman" panose="02020603050405020304" pitchFamily="18" charset="0"/>
              <a:cs typeface="Times New Roman" panose="02020603050405020304" pitchFamily="18" charset="0"/>
            </a:rPr>
            <a:t>Copyright © 2012 [Dale Savington]. All Rights Reserved</a:t>
          </a:r>
          <a:r>
            <a:rPr lang="en-US" sz="800" b="1">
              <a:solidFill>
                <a:schemeClr val="bg1">
                  <a:lumMod val="65000"/>
                </a:schemeClr>
              </a:solidFill>
              <a:latin typeface="Calibri" panose="020F0502020204030204" pitchFamily="34" charset="0"/>
              <a:ea typeface="Times New Roman" panose="02020603050405020304" pitchFamily="18" charset="0"/>
              <a:cs typeface="Times New Roman" panose="02020603050405020304" pitchFamily="18" charset="0"/>
            </a:rPr>
            <a:t>.</a:t>
          </a:r>
          <a:endParaRPr lang="en-US" sz="800">
            <a:solidFill>
              <a:schemeClr val="bg1">
                <a:lumMod val="65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13</xdr:col>
      <xdr:colOff>933450</xdr:colOff>
      <xdr:row>24</xdr:row>
      <xdr:rowOff>76199</xdr:rowOff>
    </xdr:from>
    <xdr:to>
      <xdr:col>24</xdr:col>
      <xdr:colOff>57150</xdr:colOff>
      <xdr:row>25</xdr:row>
      <xdr:rowOff>171450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2487275" y="4867274"/>
          <a:ext cx="3952875" cy="285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buFont typeface="Arial" panose="020B0604020202020204" pitchFamily="34" charset="0"/>
            <a:buNone/>
          </a:pPr>
          <a:r>
            <a:rPr lang="en-US" sz="1400" b="1" baseline="0"/>
            <a:t>Truing &amp; Dressing a "MAXIMIZER" wheel</a:t>
          </a:r>
        </a:p>
        <a:p>
          <a:pPr algn="ctr"/>
          <a:endParaRPr lang="en-US" sz="1100" b="1"/>
        </a:p>
      </xdr:txBody>
    </xdr:sp>
    <xdr:clientData/>
  </xdr:twoCellAnchor>
  <xdr:twoCellAnchor editAs="oneCell">
    <xdr:from>
      <xdr:col>3</xdr:col>
      <xdr:colOff>771525</xdr:colOff>
      <xdr:row>20</xdr:row>
      <xdr:rowOff>156750</xdr:rowOff>
    </xdr:from>
    <xdr:to>
      <xdr:col>4</xdr:col>
      <xdr:colOff>588042</xdr:colOff>
      <xdr:row>25</xdr:row>
      <xdr:rowOff>19050</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76650" y="4119150"/>
          <a:ext cx="807117" cy="81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76200</xdr:colOff>
      <xdr:row>6</xdr:row>
      <xdr:rowOff>66675</xdr:rowOff>
    </xdr:from>
    <xdr:to>
      <xdr:col>11</xdr:col>
      <xdr:colOff>331326</xdr:colOff>
      <xdr:row>15</xdr:row>
      <xdr:rowOff>96342</xdr:rowOff>
    </xdr:to>
    <xdr:pic>
      <xdr:nvPicPr>
        <xdr:cNvPr id="17" name="Picture 16" descr="A picture containing text, indoor&#10;&#10;Description automatically generated">
          <a:hlinkClick xmlns:r="http://schemas.openxmlformats.org/officeDocument/2006/relationships" r:id="rId4"/>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91625" y="1209675"/>
          <a:ext cx="1474326" cy="1887042"/>
        </a:xfrm>
        <a:prstGeom prst="rect">
          <a:avLst/>
        </a:prstGeom>
      </xdr:spPr>
    </xdr:pic>
    <xdr:clientData/>
  </xdr:twoCellAnchor>
  <xdr:twoCellAnchor editAs="oneCell">
    <xdr:from>
      <xdr:col>13</xdr:col>
      <xdr:colOff>76200</xdr:colOff>
      <xdr:row>26</xdr:row>
      <xdr:rowOff>76200</xdr:rowOff>
    </xdr:from>
    <xdr:to>
      <xdr:col>24</xdr:col>
      <xdr:colOff>564091</xdr:colOff>
      <xdr:row>41</xdr:row>
      <xdr:rowOff>66675</xdr:rowOff>
    </xdr:to>
    <xdr:pic>
      <xdr:nvPicPr>
        <xdr:cNvPr id="18" name="Truing and Dressing MAXIMIZER">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6"/>
        <a:stretch>
          <a:fillRect/>
        </a:stretch>
      </xdr:blipFill>
      <xdr:spPr>
        <a:xfrm>
          <a:off x="11630025" y="5248275"/>
          <a:ext cx="5317066" cy="2990850"/>
        </a:xfrm>
        <a:prstGeom prst="rect">
          <a:avLst/>
        </a:prstGeom>
      </xdr:spPr>
    </xdr:pic>
    <xdr:clientData/>
  </xdr:twoCellAnchor>
  <xdr:twoCellAnchor>
    <xdr:from>
      <xdr:col>13</xdr:col>
      <xdr:colOff>400050</xdr:colOff>
      <xdr:row>41</xdr:row>
      <xdr:rowOff>123825</xdr:rowOff>
    </xdr:from>
    <xdr:to>
      <xdr:col>24</xdr:col>
      <xdr:colOff>219075</xdr:colOff>
      <xdr:row>44</xdr:row>
      <xdr:rowOff>85725</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1953875" y="8296275"/>
          <a:ext cx="4648200"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A</a:t>
          </a:r>
          <a:r>
            <a:rPr lang="en-US" sz="1100" baseline="0"/>
            <a:t> video </a:t>
          </a:r>
          <a:r>
            <a:rPr lang="en-US" sz="1100"/>
            <a:t>demonstration of</a:t>
          </a:r>
          <a:r>
            <a:rPr lang="en-US" sz="1100" baseline="0"/>
            <a:t> Truing &amp; Dressing a "</a:t>
          </a:r>
          <a:r>
            <a:rPr lang="en-US" sz="1100" b="1" baseline="0"/>
            <a:t>MAXIMIZER" </a:t>
          </a:r>
          <a:r>
            <a:rPr lang="en-US" sz="1100" baseline="0"/>
            <a:t>wheel is available in a PowerPoint Presentation for the </a:t>
          </a:r>
          <a:r>
            <a:rPr lang="en-US" sz="1100" b="1" baseline="0"/>
            <a:t>"MAXIMIZER" </a:t>
          </a:r>
          <a:r>
            <a:rPr lang="en-US" sz="1100" baseline="0"/>
            <a:t>products.</a:t>
          </a:r>
          <a:endParaRPr lang="en-US" sz="1100"/>
        </a:p>
      </xdr:txBody>
    </xdr:sp>
    <xdr:clientData/>
  </xdr:twoCellAnchor>
  <xdr:twoCellAnchor>
    <xdr:from>
      <xdr:col>16</xdr:col>
      <xdr:colOff>0</xdr:colOff>
      <xdr:row>48</xdr:row>
      <xdr:rowOff>0</xdr:rowOff>
    </xdr:from>
    <xdr:to>
      <xdr:col>21</xdr:col>
      <xdr:colOff>11289</xdr:colOff>
      <xdr:row>54</xdr:row>
      <xdr:rowOff>120633</xdr:rowOff>
    </xdr:to>
    <xdr:sp macro="" textlink="">
      <xdr:nvSpPr>
        <xdr:cNvPr id="20" name="Flowchart: Direct Access Storage 19">
          <a:extLst>
            <a:ext uri="{FF2B5EF4-FFF2-40B4-BE49-F238E27FC236}">
              <a16:creationId xmlns:a16="http://schemas.microsoft.com/office/drawing/2014/main" id="{00000000-0008-0000-0200-000014000000}"/>
            </a:ext>
          </a:extLst>
        </xdr:cNvPr>
        <xdr:cNvSpPr/>
      </xdr:nvSpPr>
      <xdr:spPr>
        <a:xfrm>
          <a:off x="13944600" y="9534525"/>
          <a:ext cx="620889" cy="1320783"/>
        </a:xfrm>
        <a:prstGeom prst="flowChartMagneticDrum">
          <a:avLst/>
        </a:prstGeom>
        <a:solidFill>
          <a:schemeClr val="accent2"/>
        </a:solidFill>
        <a:ln w="9525">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542925</xdr:colOff>
      <xdr:row>50</xdr:row>
      <xdr:rowOff>180975</xdr:rowOff>
    </xdr:from>
    <xdr:to>
      <xdr:col>20</xdr:col>
      <xdr:colOff>542924</xdr:colOff>
      <xdr:row>52</xdr:row>
      <xdr:rowOff>28575</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13877925" y="10096500"/>
          <a:ext cx="609599"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ysClr val="windowText" lastClr="000000"/>
              </a:solidFill>
            </a:rPr>
            <a:t>Wheel</a:t>
          </a:r>
        </a:p>
      </xdr:txBody>
    </xdr:sp>
    <xdr:clientData/>
  </xdr:twoCellAnchor>
  <xdr:twoCellAnchor>
    <xdr:from>
      <xdr:col>20</xdr:col>
      <xdr:colOff>447675</xdr:colOff>
      <xdr:row>49</xdr:row>
      <xdr:rowOff>9525</xdr:rowOff>
    </xdr:from>
    <xdr:to>
      <xdr:col>20</xdr:col>
      <xdr:colOff>605719</xdr:colOff>
      <xdr:row>53</xdr:row>
      <xdr:rowOff>118533</xdr:rowOff>
    </xdr:to>
    <xdr:sp macro="" textlink="">
      <xdr:nvSpPr>
        <xdr:cNvPr id="23" name="Flowchart: Direct Access Storage 22">
          <a:extLst>
            <a:ext uri="{FF2B5EF4-FFF2-40B4-BE49-F238E27FC236}">
              <a16:creationId xmlns:a16="http://schemas.microsoft.com/office/drawing/2014/main" id="{00000000-0008-0000-0200-000017000000}"/>
            </a:ext>
          </a:extLst>
        </xdr:cNvPr>
        <xdr:cNvSpPr/>
      </xdr:nvSpPr>
      <xdr:spPr>
        <a:xfrm>
          <a:off x="14392275" y="9734550"/>
          <a:ext cx="158044" cy="899583"/>
        </a:xfrm>
        <a:prstGeom prst="flowChartMagneticDrum">
          <a:avLst/>
        </a:prstGeom>
        <a:solidFill>
          <a:schemeClr val="tx1"/>
        </a:solidFill>
        <a:ln w="6350"/>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523875</xdr:colOff>
      <xdr:row>49</xdr:row>
      <xdr:rowOff>38100</xdr:rowOff>
    </xdr:from>
    <xdr:to>
      <xdr:col>21</xdr:col>
      <xdr:colOff>422275</xdr:colOff>
      <xdr:row>53</xdr:row>
      <xdr:rowOff>63505</xdr:rowOff>
    </xdr:to>
    <xdr:sp macro="" textlink="">
      <xdr:nvSpPr>
        <xdr:cNvPr id="25" name="Flowchart: Direct Access Storage 24">
          <a:extLst>
            <a:ext uri="{FF2B5EF4-FFF2-40B4-BE49-F238E27FC236}">
              <a16:creationId xmlns:a16="http://schemas.microsoft.com/office/drawing/2014/main" id="{00000000-0008-0000-0200-000019000000}"/>
            </a:ext>
          </a:extLst>
        </xdr:cNvPr>
        <xdr:cNvSpPr/>
      </xdr:nvSpPr>
      <xdr:spPr>
        <a:xfrm>
          <a:off x="14468475" y="9763125"/>
          <a:ext cx="508000" cy="815980"/>
        </a:xfrm>
        <a:prstGeom prst="flowChartMagneticDrum">
          <a:avLst/>
        </a:prstGeom>
        <a:solidFill>
          <a:schemeClr val="tx1"/>
        </a:solidFill>
        <a:ln w="9525"/>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257175</xdr:colOff>
      <xdr:row>50</xdr:row>
      <xdr:rowOff>0</xdr:rowOff>
    </xdr:from>
    <xdr:to>
      <xdr:col>15</xdr:col>
      <xdr:colOff>428625</xdr:colOff>
      <xdr:row>51</xdr:row>
      <xdr:rowOff>152400</xdr:rowOff>
    </xdr:to>
    <xdr:sp macro="" textlink="">
      <xdr:nvSpPr>
        <xdr:cNvPr id="27" name="Arrow: Curved Down 26">
          <a:extLst>
            <a:ext uri="{FF2B5EF4-FFF2-40B4-BE49-F238E27FC236}">
              <a16:creationId xmlns:a16="http://schemas.microsoft.com/office/drawing/2014/main" id="{00000000-0008-0000-0200-00001B000000}"/>
            </a:ext>
          </a:extLst>
        </xdr:cNvPr>
        <xdr:cNvSpPr/>
      </xdr:nvSpPr>
      <xdr:spPr>
        <a:xfrm flipH="1">
          <a:off x="13592175" y="9915525"/>
          <a:ext cx="171450" cy="371475"/>
        </a:xfrm>
        <a:prstGeom prst="curved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15</xdr:col>
      <xdr:colOff>600075</xdr:colOff>
      <xdr:row>54</xdr:row>
      <xdr:rowOff>95251</xdr:rowOff>
    </xdr:from>
    <xdr:to>
      <xdr:col>20</xdr:col>
      <xdr:colOff>38100</xdr:colOff>
      <xdr:row>55</xdr:row>
      <xdr:rowOff>28576</xdr:rowOff>
    </xdr:to>
    <xdr:sp macro="" textlink="">
      <xdr:nvSpPr>
        <xdr:cNvPr id="31" name="Rectangle 30">
          <a:extLst>
            <a:ext uri="{FF2B5EF4-FFF2-40B4-BE49-F238E27FC236}">
              <a16:creationId xmlns:a16="http://schemas.microsoft.com/office/drawing/2014/main" id="{00000000-0008-0000-0200-00001F000000}"/>
            </a:ext>
          </a:extLst>
        </xdr:cNvPr>
        <xdr:cNvSpPr/>
      </xdr:nvSpPr>
      <xdr:spPr>
        <a:xfrm>
          <a:off x="13935075" y="10829926"/>
          <a:ext cx="47625" cy="152400"/>
        </a:xfrm>
        <a:prstGeom prst="rect">
          <a:avLst/>
        </a:prstGeom>
        <a:solidFill>
          <a:schemeClr val="bg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66675</xdr:colOff>
      <xdr:row>54</xdr:row>
      <xdr:rowOff>66675</xdr:rowOff>
    </xdr:from>
    <xdr:to>
      <xdr:col>22</xdr:col>
      <xdr:colOff>190500</xdr:colOff>
      <xdr:row>54</xdr:row>
      <xdr:rowOff>66675</xdr:rowOff>
    </xdr:to>
    <xdr:cxnSp macro="">
      <xdr:nvCxnSpPr>
        <xdr:cNvPr id="32" name="Straight Connector 31">
          <a:extLst>
            <a:ext uri="{FF2B5EF4-FFF2-40B4-BE49-F238E27FC236}">
              <a16:creationId xmlns:a16="http://schemas.microsoft.com/office/drawing/2014/main" id="{00000000-0008-0000-0200-000020000000}"/>
            </a:ext>
          </a:extLst>
        </xdr:cNvPr>
        <xdr:cNvCxnSpPr/>
      </xdr:nvCxnSpPr>
      <xdr:spPr>
        <a:xfrm>
          <a:off x="14011275" y="10801350"/>
          <a:ext cx="1343025" cy="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85725</xdr:colOff>
      <xdr:row>54</xdr:row>
      <xdr:rowOff>114300</xdr:rowOff>
    </xdr:from>
    <xdr:to>
      <xdr:col>22</xdr:col>
      <xdr:colOff>209550</xdr:colOff>
      <xdr:row>54</xdr:row>
      <xdr:rowOff>114300</xdr:rowOff>
    </xdr:to>
    <xdr:cxnSp macro="">
      <xdr:nvCxnSpPr>
        <xdr:cNvPr id="33" name="Straight Connector 32">
          <a:extLst>
            <a:ext uri="{FF2B5EF4-FFF2-40B4-BE49-F238E27FC236}">
              <a16:creationId xmlns:a16="http://schemas.microsoft.com/office/drawing/2014/main" id="{00000000-0008-0000-0200-000021000000}"/>
            </a:ext>
          </a:extLst>
        </xdr:cNvPr>
        <xdr:cNvCxnSpPr/>
      </xdr:nvCxnSpPr>
      <xdr:spPr>
        <a:xfrm>
          <a:off x="14030325" y="10848975"/>
          <a:ext cx="1343025" cy="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152400</xdr:colOff>
      <xdr:row>54</xdr:row>
      <xdr:rowOff>123825</xdr:rowOff>
    </xdr:from>
    <xdr:to>
      <xdr:col>22</xdr:col>
      <xdr:colOff>152400</xdr:colOff>
      <xdr:row>56</xdr:row>
      <xdr:rowOff>0</xdr:rowOff>
    </xdr:to>
    <xdr:cxnSp macro="">
      <xdr:nvCxnSpPr>
        <xdr:cNvPr id="35" name="Straight Arrow Connector 34">
          <a:extLst>
            <a:ext uri="{FF2B5EF4-FFF2-40B4-BE49-F238E27FC236}">
              <a16:creationId xmlns:a16="http://schemas.microsoft.com/office/drawing/2014/main" id="{00000000-0008-0000-0200-000023000000}"/>
            </a:ext>
          </a:extLst>
        </xdr:cNvPr>
        <xdr:cNvCxnSpPr/>
      </xdr:nvCxnSpPr>
      <xdr:spPr>
        <a:xfrm flipV="1">
          <a:off x="15316200" y="10858500"/>
          <a:ext cx="0" cy="285750"/>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142875</xdr:colOff>
      <xdr:row>53</xdr:row>
      <xdr:rowOff>9525</xdr:rowOff>
    </xdr:from>
    <xdr:to>
      <xdr:col>22</xdr:col>
      <xdr:colOff>142875</xdr:colOff>
      <xdr:row>54</xdr:row>
      <xdr:rowOff>47625</xdr:rowOff>
    </xdr:to>
    <xdr:cxnSp macro="">
      <xdr:nvCxnSpPr>
        <xdr:cNvPr id="36" name="Straight Arrow Connector 35">
          <a:extLst>
            <a:ext uri="{FF2B5EF4-FFF2-40B4-BE49-F238E27FC236}">
              <a16:creationId xmlns:a16="http://schemas.microsoft.com/office/drawing/2014/main" id="{00000000-0008-0000-0200-000024000000}"/>
            </a:ext>
          </a:extLst>
        </xdr:cNvPr>
        <xdr:cNvCxnSpPr/>
      </xdr:nvCxnSpPr>
      <xdr:spPr>
        <a:xfrm>
          <a:off x="15306675" y="10525125"/>
          <a:ext cx="0" cy="257175"/>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152400</xdr:colOff>
      <xdr:row>56</xdr:row>
      <xdr:rowOff>9525</xdr:rowOff>
    </xdr:from>
    <xdr:to>
      <xdr:col>22</xdr:col>
      <xdr:colOff>504825</xdr:colOff>
      <xdr:row>56</xdr:row>
      <xdr:rowOff>9525</xdr:rowOff>
    </xdr:to>
    <xdr:cxnSp macro="">
      <xdr:nvCxnSpPr>
        <xdr:cNvPr id="38" name="Straight Connector 37">
          <a:extLst>
            <a:ext uri="{FF2B5EF4-FFF2-40B4-BE49-F238E27FC236}">
              <a16:creationId xmlns:a16="http://schemas.microsoft.com/office/drawing/2014/main" id="{00000000-0008-0000-0200-000026000000}"/>
            </a:ext>
          </a:extLst>
        </xdr:cNvPr>
        <xdr:cNvCxnSpPr/>
      </xdr:nvCxnSpPr>
      <xdr:spPr>
        <a:xfrm>
          <a:off x="15316200" y="11153775"/>
          <a:ext cx="352425"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457199</xdr:colOff>
      <xdr:row>55</xdr:row>
      <xdr:rowOff>38100</xdr:rowOff>
    </xdr:from>
    <xdr:to>
      <xdr:col>27</xdr:col>
      <xdr:colOff>390524</xdr:colOff>
      <xdr:row>57</xdr:row>
      <xdr:rowOff>119534</xdr:rowOff>
    </xdr:to>
    <xdr:sp macro="" textlink="">
      <xdr:nvSpPr>
        <xdr:cNvPr id="40" name="TextBox 23">
          <a:extLst>
            <a:ext uri="{FF2B5EF4-FFF2-40B4-BE49-F238E27FC236}">
              <a16:creationId xmlns:a16="http://schemas.microsoft.com/office/drawing/2014/main" id="{00000000-0008-0000-0200-000028000000}"/>
            </a:ext>
          </a:extLst>
        </xdr:cNvPr>
        <xdr:cNvSpPr txBox="1"/>
      </xdr:nvSpPr>
      <xdr:spPr>
        <a:xfrm>
          <a:off x="15620999" y="10991850"/>
          <a:ext cx="2981325" cy="46243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200"/>
            </a:spcAft>
          </a:pPr>
          <a:r>
            <a:rPr lang="en-US" sz="1100" b="1"/>
            <a:t>Max depth for</a:t>
          </a:r>
          <a:r>
            <a:rPr lang="en-US" sz="1100" b="1" baseline="0"/>
            <a:t> Truing - </a:t>
          </a:r>
          <a:r>
            <a:rPr lang="en-US" sz="1100" b="1"/>
            <a:t>0.0005” (0.9127</a:t>
          </a:r>
          <a:r>
            <a:rPr lang="en-US" sz="1100" b="1" baseline="0"/>
            <a:t> </a:t>
          </a:r>
          <a:r>
            <a:rPr lang="en-US" sz="1100" b="1"/>
            <a:t>mm)</a:t>
          </a:r>
        </a:p>
        <a:p>
          <a:r>
            <a:rPr lang="en-US" sz="1100" b="1"/>
            <a:t>Max depth for Dressing</a:t>
          </a:r>
          <a:r>
            <a:rPr lang="en-US" sz="1100" b="1" baseline="0"/>
            <a:t> - 0.0002" (0.00508 mm)</a:t>
          </a:r>
          <a:endParaRPr lang="en-US" sz="1100" b="1"/>
        </a:p>
      </xdr:txBody>
    </xdr:sp>
    <xdr:clientData/>
  </xdr:twoCellAnchor>
  <xdr:twoCellAnchor>
    <xdr:from>
      <xdr:col>13</xdr:col>
      <xdr:colOff>1114425</xdr:colOff>
      <xdr:row>53</xdr:row>
      <xdr:rowOff>190500</xdr:rowOff>
    </xdr:from>
    <xdr:to>
      <xdr:col>15</xdr:col>
      <xdr:colOff>333375</xdr:colOff>
      <xdr:row>57</xdr:row>
      <xdr:rowOff>38100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12668250" y="10706100"/>
          <a:ext cx="1000125" cy="666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(3/8" Ø) Nib Diamond Dresser</a:t>
          </a:r>
        </a:p>
      </xdr:txBody>
    </xdr:sp>
    <xdr:clientData/>
  </xdr:twoCellAnchor>
  <xdr:twoCellAnchor>
    <xdr:from>
      <xdr:col>22</xdr:col>
      <xdr:colOff>438150</xdr:colOff>
      <xdr:row>58</xdr:row>
      <xdr:rowOff>28575</xdr:rowOff>
    </xdr:from>
    <xdr:to>
      <xdr:col>30</xdr:col>
      <xdr:colOff>66675</xdr:colOff>
      <xdr:row>61</xdr:row>
      <xdr:rowOff>0</xdr:rowOff>
    </xdr:to>
    <xdr:sp macro="" textlink="">
      <xdr:nvSpPr>
        <xdr:cNvPr id="15" name="TextBox 14">
          <a:extLst>
            <a:ext uri="{FF2B5EF4-FFF2-40B4-BE49-F238E27FC236}">
              <a16:creationId xmlns:a16="http://schemas.microsoft.com/office/drawing/2014/main" id="{00000000-0008-0000-0200-00000F000000}"/>
            </a:ext>
          </a:extLst>
        </xdr:cNvPr>
        <xdr:cNvSpPr txBox="1"/>
      </xdr:nvSpPr>
      <xdr:spPr>
        <a:xfrm>
          <a:off x="15601950" y="11553825"/>
          <a:ext cx="4505325" cy="542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Traverse rate for truing</a:t>
          </a:r>
          <a:r>
            <a:rPr lang="en-US" sz="1100" baseline="0"/>
            <a:t> = 0.008" (0.203mm) per RPM of wheel.</a:t>
          </a:r>
        </a:p>
        <a:p>
          <a:r>
            <a:rPr lang="en-US" sz="1100" baseline="0"/>
            <a:t>Traverse rate for Dressing = 0.004" (0.1016mm) per RPM of wheel **</a:t>
          </a:r>
          <a:endParaRPr lang="en-US" sz="1100"/>
        </a:p>
      </xdr:txBody>
    </xdr:sp>
    <xdr:clientData/>
  </xdr:twoCellAnchor>
  <xdr:twoCellAnchor>
    <xdr:from>
      <xdr:col>15</xdr:col>
      <xdr:colOff>466725</xdr:colOff>
      <xdr:row>47</xdr:row>
      <xdr:rowOff>133350</xdr:rowOff>
    </xdr:from>
    <xdr:to>
      <xdr:col>21</xdr:col>
      <xdr:colOff>66675</xdr:colOff>
      <xdr:row>47</xdr:row>
      <xdr:rowOff>133352</xdr:rowOff>
    </xdr:to>
    <xdr:cxnSp macro="">
      <xdr:nvCxnSpPr>
        <xdr:cNvPr id="42" name="Straight Arrow Connector 41">
          <a:extLst>
            <a:ext uri="{FF2B5EF4-FFF2-40B4-BE49-F238E27FC236}">
              <a16:creationId xmlns:a16="http://schemas.microsoft.com/office/drawing/2014/main" id="{00000000-0008-0000-0200-00002A000000}"/>
            </a:ext>
          </a:extLst>
        </xdr:cNvPr>
        <xdr:cNvCxnSpPr/>
      </xdr:nvCxnSpPr>
      <xdr:spPr>
        <a:xfrm flipV="1">
          <a:off x="13801725" y="9477375"/>
          <a:ext cx="819150" cy="2"/>
        </a:xfrm>
        <a:prstGeom prst="straightConnector1">
          <a:avLst/>
        </a:prstGeom>
        <a:ln w="28575">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85725</xdr:colOff>
      <xdr:row>36</xdr:row>
      <xdr:rowOff>47624</xdr:rowOff>
    </xdr:from>
    <xdr:to>
      <xdr:col>21</xdr:col>
      <xdr:colOff>123825</xdr:colOff>
      <xdr:row>37</xdr:row>
      <xdr:rowOff>200024</xdr:rowOff>
    </xdr:to>
    <xdr:sp macro="" textlink="">
      <xdr:nvSpPr>
        <xdr:cNvPr id="47" name="Oval 46">
          <a:extLst>
            <a:ext uri="{FF2B5EF4-FFF2-40B4-BE49-F238E27FC236}">
              <a16:creationId xmlns:a16="http://schemas.microsoft.com/office/drawing/2014/main" id="{00000000-0008-0000-0200-00002F000000}"/>
            </a:ext>
          </a:extLst>
        </xdr:cNvPr>
        <xdr:cNvSpPr/>
      </xdr:nvSpPr>
      <xdr:spPr>
        <a:xfrm>
          <a:off x="14030325" y="7200899"/>
          <a:ext cx="647700" cy="35242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504825</xdr:colOff>
      <xdr:row>38</xdr:row>
      <xdr:rowOff>9524</xdr:rowOff>
    </xdr:from>
    <xdr:to>
      <xdr:col>21</xdr:col>
      <xdr:colOff>285750</xdr:colOff>
      <xdr:row>40</xdr:row>
      <xdr:rowOff>95249</xdr:rowOff>
    </xdr:to>
    <xdr:sp macro="" textlink="">
      <xdr:nvSpPr>
        <xdr:cNvPr id="50" name="TextBox 49">
          <a:extLst>
            <a:ext uri="{FF2B5EF4-FFF2-40B4-BE49-F238E27FC236}">
              <a16:creationId xmlns:a16="http://schemas.microsoft.com/office/drawing/2014/main" id="{00000000-0008-0000-0200-000032000000}"/>
            </a:ext>
          </a:extLst>
        </xdr:cNvPr>
        <xdr:cNvSpPr txBox="1"/>
      </xdr:nvSpPr>
      <xdr:spPr>
        <a:xfrm>
          <a:off x="13839825" y="7562849"/>
          <a:ext cx="1000125"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FF0000"/>
              </a:solidFill>
            </a:rPr>
            <a:t>Diamond</a:t>
          </a:r>
          <a:r>
            <a:rPr lang="en-US" sz="1100" b="1" baseline="0">
              <a:solidFill>
                <a:srgbClr val="FF0000"/>
              </a:solidFill>
            </a:rPr>
            <a:t> </a:t>
          </a:r>
          <a:r>
            <a:rPr lang="en-US" sz="1100" b="1">
              <a:solidFill>
                <a:srgbClr val="FF0000"/>
              </a:solidFill>
            </a:rPr>
            <a:t>Dresser</a:t>
          </a:r>
        </a:p>
      </xdr:txBody>
    </xdr:sp>
    <xdr:clientData/>
  </xdr:twoCellAnchor>
  <xdr:twoCellAnchor>
    <xdr:from>
      <xdr:col>15</xdr:col>
      <xdr:colOff>561975</xdr:colOff>
      <xdr:row>31</xdr:row>
      <xdr:rowOff>38100</xdr:rowOff>
    </xdr:from>
    <xdr:to>
      <xdr:col>21</xdr:col>
      <xdr:colOff>342900</xdr:colOff>
      <xdr:row>32</xdr:row>
      <xdr:rowOff>66674</xdr:rowOff>
    </xdr:to>
    <xdr:sp macro="" textlink="">
      <xdr:nvSpPr>
        <xdr:cNvPr id="51" name="TextBox 50">
          <a:extLst>
            <a:ext uri="{FF2B5EF4-FFF2-40B4-BE49-F238E27FC236}">
              <a16:creationId xmlns:a16="http://schemas.microsoft.com/office/drawing/2014/main" id="{00000000-0008-0000-0200-000033000000}"/>
            </a:ext>
          </a:extLst>
        </xdr:cNvPr>
        <xdr:cNvSpPr txBox="1"/>
      </xdr:nvSpPr>
      <xdr:spPr>
        <a:xfrm>
          <a:off x="13896975" y="6238875"/>
          <a:ext cx="1000125" cy="219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"MAXIMIZER"</a:t>
          </a:r>
        </a:p>
      </xdr:txBody>
    </xdr:sp>
    <xdr:clientData/>
  </xdr:twoCellAnchor>
  <xdr:twoCellAnchor editAs="oneCell">
    <xdr:from>
      <xdr:col>24</xdr:col>
      <xdr:colOff>380548</xdr:colOff>
      <xdr:row>41</xdr:row>
      <xdr:rowOff>161925</xdr:rowOff>
    </xdr:from>
    <xdr:to>
      <xdr:col>27</xdr:col>
      <xdr:colOff>215701</xdr:colOff>
      <xdr:row>48</xdr:row>
      <xdr:rowOff>28575</xdr:rowOff>
    </xdr:to>
    <xdr:pic>
      <xdr:nvPicPr>
        <xdr:cNvPr id="56" name="Picture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7"/>
        <a:stretch>
          <a:fillRect/>
        </a:stretch>
      </xdr:blipFill>
      <xdr:spPr>
        <a:xfrm>
          <a:off x="16763548" y="8334375"/>
          <a:ext cx="1663953" cy="1228725"/>
        </a:xfrm>
        <a:prstGeom prst="rect">
          <a:avLst/>
        </a:prstGeom>
      </xdr:spPr>
    </xdr:pic>
    <xdr:clientData/>
  </xdr:twoCellAnchor>
  <xdr:twoCellAnchor>
    <xdr:from>
      <xdr:col>24</xdr:col>
      <xdr:colOff>466725</xdr:colOff>
      <xdr:row>48</xdr:row>
      <xdr:rowOff>57149</xdr:rowOff>
    </xdr:from>
    <xdr:to>
      <xdr:col>29</xdr:col>
      <xdr:colOff>333375</xdr:colOff>
      <xdr:row>51</xdr:row>
      <xdr:rowOff>133349</xdr:rowOff>
    </xdr:to>
    <xdr:sp macro="" textlink="">
      <xdr:nvSpPr>
        <xdr:cNvPr id="57" name="TextBox 56">
          <a:extLst>
            <a:ext uri="{FF2B5EF4-FFF2-40B4-BE49-F238E27FC236}">
              <a16:creationId xmlns:a16="http://schemas.microsoft.com/office/drawing/2014/main" id="{00000000-0008-0000-0200-000039000000}"/>
            </a:ext>
          </a:extLst>
        </xdr:cNvPr>
        <xdr:cNvSpPr txBox="1"/>
      </xdr:nvSpPr>
      <xdr:spPr>
        <a:xfrm>
          <a:off x="16849725" y="9591674"/>
          <a:ext cx="2914650" cy="676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t>3 ea. Rod Diamond </a:t>
          </a:r>
          <a:r>
            <a:rPr lang="en-US" sz="1100" b="1"/>
            <a:t>Dressers</a:t>
          </a:r>
        </a:p>
        <a:p>
          <a:pPr algn="ctr"/>
          <a:r>
            <a:rPr lang="en-US" sz="1100" b="1"/>
            <a:t>The direction of</a:t>
          </a:r>
          <a:r>
            <a:rPr lang="en-US" sz="1100" b="1" baseline="0"/>
            <a:t> the dresser is very Important</a:t>
          </a:r>
        </a:p>
        <a:p>
          <a:pPr algn="ctr"/>
          <a:r>
            <a:rPr lang="en-US" sz="1000" b="0" baseline="0"/>
            <a:t>(set vertical to wheel face - never horizontal)</a:t>
          </a:r>
          <a:endParaRPr lang="en-US" sz="1000" b="0"/>
        </a:p>
      </xdr:txBody>
    </xdr:sp>
    <xdr:clientData/>
  </xdr:twoCellAnchor>
  <xdr:twoCellAnchor editAs="oneCell">
    <xdr:from>
      <xdr:col>27</xdr:col>
      <xdr:colOff>198100</xdr:colOff>
      <xdr:row>41</xdr:row>
      <xdr:rowOff>152976</xdr:rowOff>
    </xdr:from>
    <xdr:to>
      <xdr:col>28</xdr:col>
      <xdr:colOff>485775</xdr:colOff>
      <xdr:row>48</xdr:row>
      <xdr:rowOff>9525</xdr:rowOff>
    </xdr:to>
    <xdr:pic>
      <xdr:nvPicPr>
        <xdr:cNvPr id="58" name="Picture 57">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8"/>
        <a:stretch>
          <a:fillRect/>
        </a:stretch>
      </xdr:blipFill>
      <xdr:spPr>
        <a:xfrm>
          <a:off x="18409900" y="8325426"/>
          <a:ext cx="897275" cy="1218624"/>
        </a:xfrm>
        <a:prstGeom prst="rect">
          <a:avLst/>
        </a:prstGeom>
      </xdr:spPr>
    </xdr:pic>
    <xdr:clientData/>
  </xdr:twoCellAnchor>
  <xdr:twoCellAnchor>
    <xdr:from>
      <xdr:col>26</xdr:col>
      <xdr:colOff>447675</xdr:colOff>
      <xdr:row>46</xdr:row>
      <xdr:rowOff>95250</xdr:rowOff>
    </xdr:from>
    <xdr:to>
      <xdr:col>27</xdr:col>
      <xdr:colOff>142875</xdr:colOff>
      <xdr:row>48</xdr:row>
      <xdr:rowOff>123824</xdr:rowOff>
    </xdr:to>
    <xdr:cxnSp macro="">
      <xdr:nvCxnSpPr>
        <xdr:cNvPr id="60" name="Straight Arrow Connector 59">
          <a:extLst>
            <a:ext uri="{FF2B5EF4-FFF2-40B4-BE49-F238E27FC236}">
              <a16:creationId xmlns:a16="http://schemas.microsoft.com/office/drawing/2014/main" id="{00000000-0008-0000-0200-00003C000000}"/>
            </a:ext>
          </a:extLst>
        </xdr:cNvPr>
        <xdr:cNvCxnSpPr/>
      </xdr:nvCxnSpPr>
      <xdr:spPr>
        <a:xfrm>
          <a:off x="18049875" y="9248775"/>
          <a:ext cx="304800" cy="409574"/>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209550</xdr:colOff>
      <xdr:row>45</xdr:row>
      <xdr:rowOff>171450</xdr:rowOff>
    </xdr:from>
    <xdr:to>
      <xdr:col>28</xdr:col>
      <xdr:colOff>38100</xdr:colOff>
      <xdr:row>48</xdr:row>
      <xdr:rowOff>133350</xdr:rowOff>
    </xdr:to>
    <xdr:cxnSp macro="">
      <xdr:nvCxnSpPr>
        <xdr:cNvPr id="61" name="Straight Arrow Connector 60">
          <a:extLst>
            <a:ext uri="{FF2B5EF4-FFF2-40B4-BE49-F238E27FC236}">
              <a16:creationId xmlns:a16="http://schemas.microsoft.com/office/drawing/2014/main" id="{00000000-0008-0000-0200-00003D000000}"/>
            </a:ext>
          </a:extLst>
        </xdr:cNvPr>
        <xdr:cNvCxnSpPr/>
      </xdr:nvCxnSpPr>
      <xdr:spPr>
        <a:xfrm flipH="1">
          <a:off x="18421350" y="9134475"/>
          <a:ext cx="438150" cy="533400"/>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390525</xdr:colOff>
      <xdr:row>41</xdr:row>
      <xdr:rowOff>161926</xdr:rowOff>
    </xdr:from>
    <xdr:to>
      <xdr:col>27</xdr:col>
      <xdr:colOff>200025</xdr:colOff>
      <xdr:row>44</xdr:row>
      <xdr:rowOff>76201</xdr:rowOff>
    </xdr:to>
    <xdr:sp macro="" textlink="">
      <xdr:nvSpPr>
        <xdr:cNvPr id="65" name="TextBox 64">
          <a:extLst>
            <a:ext uri="{FF2B5EF4-FFF2-40B4-BE49-F238E27FC236}">
              <a16:creationId xmlns:a16="http://schemas.microsoft.com/office/drawing/2014/main" id="{00000000-0008-0000-0200-000041000000}"/>
            </a:ext>
          </a:extLst>
        </xdr:cNvPr>
        <xdr:cNvSpPr txBox="1"/>
      </xdr:nvSpPr>
      <xdr:spPr>
        <a:xfrm>
          <a:off x="17383125" y="8334376"/>
          <a:ext cx="102870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b="1">
              <a:solidFill>
                <a:schemeClr val="bg1"/>
              </a:solidFill>
            </a:rPr>
            <a:t>MAXIMIZER</a:t>
          </a:r>
        </a:p>
        <a:p>
          <a:pPr algn="ctr"/>
          <a:r>
            <a:rPr lang="en-US" sz="800" b="1">
              <a:solidFill>
                <a:schemeClr val="bg1"/>
              </a:solidFill>
            </a:rPr>
            <a:t>Wheel</a:t>
          </a:r>
        </a:p>
      </xdr:txBody>
    </xdr:sp>
    <xdr:clientData/>
  </xdr:twoCellAnchor>
  <xdr:twoCellAnchor>
    <xdr:from>
      <xdr:col>15</xdr:col>
      <xdr:colOff>209550</xdr:colOff>
      <xdr:row>54</xdr:row>
      <xdr:rowOff>152400</xdr:rowOff>
    </xdr:from>
    <xdr:to>
      <xdr:col>15</xdr:col>
      <xdr:colOff>552450</xdr:colOff>
      <xdr:row>54</xdr:row>
      <xdr:rowOff>152400</xdr:rowOff>
    </xdr:to>
    <xdr:cxnSp macro="">
      <xdr:nvCxnSpPr>
        <xdr:cNvPr id="67" name="Straight Arrow Connector 66">
          <a:extLst>
            <a:ext uri="{FF2B5EF4-FFF2-40B4-BE49-F238E27FC236}">
              <a16:creationId xmlns:a16="http://schemas.microsoft.com/office/drawing/2014/main" id="{00000000-0008-0000-0200-000043000000}"/>
            </a:ext>
          </a:extLst>
        </xdr:cNvPr>
        <xdr:cNvCxnSpPr/>
      </xdr:nvCxnSpPr>
      <xdr:spPr>
        <a:xfrm>
          <a:off x="13544550" y="10887075"/>
          <a:ext cx="3429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552450</xdr:colOff>
      <xdr:row>54</xdr:row>
      <xdr:rowOff>190501</xdr:rowOff>
    </xdr:from>
    <xdr:to>
      <xdr:col>20</xdr:col>
      <xdr:colOff>95250</xdr:colOff>
      <xdr:row>56</xdr:row>
      <xdr:rowOff>142876</xdr:rowOff>
    </xdr:to>
    <xdr:sp macro="" textlink="">
      <xdr:nvSpPr>
        <xdr:cNvPr id="7" name="Rectangle 6">
          <a:extLst>
            <a:ext uri="{FF2B5EF4-FFF2-40B4-BE49-F238E27FC236}">
              <a16:creationId xmlns:a16="http://schemas.microsoft.com/office/drawing/2014/main" id="{00000000-0008-0000-0200-000007000000}"/>
            </a:ext>
          </a:extLst>
        </xdr:cNvPr>
        <xdr:cNvSpPr/>
      </xdr:nvSpPr>
      <xdr:spPr>
        <a:xfrm>
          <a:off x="13887450" y="10925176"/>
          <a:ext cx="152400" cy="36195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171450</xdr:colOff>
      <xdr:row>45</xdr:row>
      <xdr:rowOff>95250</xdr:rowOff>
    </xdr:from>
    <xdr:to>
      <xdr:col>27</xdr:col>
      <xdr:colOff>85725</xdr:colOff>
      <xdr:row>45</xdr:row>
      <xdr:rowOff>95252</xdr:rowOff>
    </xdr:to>
    <xdr:cxnSp macro="">
      <xdr:nvCxnSpPr>
        <xdr:cNvPr id="46" name="Straight Arrow Connector 45">
          <a:extLst>
            <a:ext uri="{FF2B5EF4-FFF2-40B4-BE49-F238E27FC236}">
              <a16:creationId xmlns:a16="http://schemas.microsoft.com/office/drawing/2014/main" id="{00000000-0008-0000-0200-00002E000000}"/>
            </a:ext>
          </a:extLst>
        </xdr:cNvPr>
        <xdr:cNvCxnSpPr/>
      </xdr:nvCxnSpPr>
      <xdr:spPr>
        <a:xfrm flipV="1">
          <a:off x="17773650" y="9058275"/>
          <a:ext cx="523875" cy="2"/>
        </a:xfrm>
        <a:prstGeom prst="straightConnector1">
          <a:avLst/>
        </a:prstGeom>
        <a:ln w="12700">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152400</xdr:colOff>
      <xdr:row>46</xdr:row>
      <xdr:rowOff>38099</xdr:rowOff>
    </xdr:from>
    <xdr:to>
      <xdr:col>24</xdr:col>
      <xdr:colOff>304800</xdr:colOff>
      <xdr:row>48</xdr:row>
      <xdr:rowOff>123824</xdr:rowOff>
    </xdr:to>
    <xdr:sp macro="" textlink="">
      <xdr:nvSpPr>
        <xdr:cNvPr id="26" name="Oval 25">
          <a:extLst>
            <a:ext uri="{FF2B5EF4-FFF2-40B4-BE49-F238E27FC236}">
              <a16:creationId xmlns:a16="http://schemas.microsoft.com/office/drawing/2014/main" id="{00000000-0008-0000-0200-00001A000000}"/>
            </a:ext>
          </a:extLst>
        </xdr:cNvPr>
        <xdr:cNvSpPr/>
      </xdr:nvSpPr>
      <xdr:spPr>
        <a:xfrm>
          <a:off x="13487400" y="9191624"/>
          <a:ext cx="3200400" cy="466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390525</xdr:colOff>
      <xdr:row>52</xdr:row>
      <xdr:rowOff>76199</xdr:rowOff>
    </xdr:from>
    <xdr:to>
      <xdr:col>28</xdr:col>
      <xdr:colOff>485774</xdr:colOff>
      <xdr:row>58</xdr:row>
      <xdr:rowOff>0</xdr:rowOff>
    </xdr:to>
    <xdr:sp macro="" textlink="">
      <xdr:nvSpPr>
        <xdr:cNvPr id="29" name="Oval 28">
          <a:extLst>
            <a:ext uri="{FF2B5EF4-FFF2-40B4-BE49-F238E27FC236}">
              <a16:creationId xmlns:a16="http://schemas.microsoft.com/office/drawing/2014/main" id="{00000000-0008-0000-0200-00001D000000}"/>
            </a:ext>
          </a:extLst>
        </xdr:cNvPr>
        <xdr:cNvSpPr/>
      </xdr:nvSpPr>
      <xdr:spPr>
        <a:xfrm>
          <a:off x="14944725" y="10401299"/>
          <a:ext cx="4362449" cy="112395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superabrasives.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superabrasive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D7133-F356-4BA4-9B5C-9FAA224352CB}">
  <sheetPr codeName="Sheet2">
    <tabColor rgb="FFFF0000"/>
    <pageSetUpPr fitToPage="1"/>
  </sheetPr>
  <dimension ref="B1:F97"/>
  <sheetViews>
    <sheetView showGridLines="0" showRowColHeaders="0" tabSelected="1" workbookViewId="0">
      <selection activeCell="F34" sqref="F34"/>
    </sheetView>
  </sheetViews>
  <sheetFormatPr defaultColWidth="9.140625" defaultRowHeight="15" zeroHeight="1" x14ac:dyDescent="0.25"/>
  <cols>
    <col min="1" max="1" width="9.140625" customWidth="1"/>
    <col min="2" max="2" width="36.7109375" customWidth="1"/>
    <col min="3" max="4" width="51.7109375" customWidth="1"/>
    <col min="5" max="5" width="9.140625" customWidth="1"/>
    <col min="6" max="6" width="36.5703125" customWidth="1"/>
    <col min="7" max="7" width="9.140625" customWidth="1"/>
  </cols>
  <sheetData>
    <row r="1" spans="3:4" s="126" customFormat="1" x14ac:dyDescent="0.25"/>
    <row r="2" spans="3:4" s="126" customFormat="1" x14ac:dyDescent="0.25"/>
    <row r="3" spans="3:4" s="126" customFormat="1" x14ac:dyDescent="0.25"/>
    <row r="4" spans="3:4" s="126" customFormat="1" x14ac:dyDescent="0.25"/>
    <row r="5" spans="3:4" s="126" customFormat="1" x14ac:dyDescent="0.25"/>
    <row r="6" spans="3:4" x14ac:dyDescent="0.25"/>
    <row r="7" spans="3:4" x14ac:dyDescent="0.25"/>
    <row r="8" spans="3:4" x14ac:dyDescent="0.25"/>
    <row r="9" spans="3:4" x14ac:dyDescent="0.25"/>
    <row r="10" spans="3:4" s="126" customFormat="1" x14ac:dyDescent="0.25"/>
    <row r="11" spans="3:4" s="126" customFormat="1" x14ac:dyDescent="0.25"/>
    <row r="12" spans="3:4" x14ac:dyDescent="0.25"/>
    <row r="13" spans="3:4" s="126" customFormat="1" x14ac:dyDescent="0.25"/>
    <row r="14" spans="3:4" x14ac:dyDescent="0.25"/>
    <row r="15" spans="3:4" x14ac:dyDescent="0.25">
      <c r="C15" s="164"/>
      <c r="D15" s="164"/>
    </row>
    <row r="16" spans="3:4" x14ac:dyDescent="0.25"/>
    <row r="17" spans="2:6" ht="18.75" x14ac:dyDescent="0.25">
      <c r="C17" s="169" t="s">
        <v>78</v>
      </c>
      <c r="D17" s="170"/>
    </row>
    <row r="18" spans="2:6" s="66" customFormat="1" ht="20.100000000000001" customHeight="1" x14ac:dyDescent="0.3">
      <c r="C18" s="168" t="s">
        <v>94</v>
      </c>
      <c r="D18" s="168"/>
      <c r="E18" s="106"/>
      <c r="F18" s="107"/>
    </row>
    <row r="19" spans="2:6" x14ac:dyDescent="0.25">
      <c r="C19" s="106"/>
      <c r="D19" s="106"/>
      <c r="E19" s="106"/>
      <c r="F19" s="106"/>
    </row>
    <row r="20" spans="2:6" x14ac:dyDescent="0.25">
      <c r="C20" s="171" t="s">
        <v>91</v>
      </c>
      <c r="D20" s="164"/>
      <c r="E20" s="74"/>
    </row>
    <row r="21" spans="2:6" x14ac:dyDescent="0.25"/>
    <row r="22" spans="2:6" x14ac:dyDescent="0.25"/>
    <row r="23" spans="2:6" x14ac:dyDescent="0.25">
      <c r="C23" s="161">
        <f ca="1">NOW()</f>
        <v>44641.568401851851</v>
      </c>
    </row>
    <row r="24" spans="2:6" ht="15.75" thickBot="1" x14ac:dyDescent="0.3"/>
    <row r="25" spans="2:6" ht="17.100000000000001" customHeight="1" x14ac:dyDescent="0.3">
      <c r="C25" s="172" t="s">
        <v>77</v>
      </c>
      <c r="D25" s="174" t="s">
        <v>80</v>
      </c>
      <c r="E25" s="124"/>
    </row>
    <row r="26" spans="2:6" ht="18.75" x14ac:dyDescent="0.3">
      <c r="C26" s="173"/>
      <c r="D26" s="175"/>
      <c r="E26" s="124"/>
      <c r="F26" s="65"/>
    </row>
    <row r="27" spans="2:6" ht="19.5" thickBot="1" x14ac:dyDescent="0.35">
      <c r="B27" s="108"/>
      <c r="C27" s="109" t="s">
        <v>95</v>
      </c>
      <c r="D27" s="110" t="s">
        <v>96</v>
      </c>
      <c r="F27" s="1"/>
    </row>
    <row r="28" spans="2:6" x14ac:dyDescent="0.25">
      <c r="B28" s="108"/>
      <c r="C28" s="111"/>
      <c r="D28" s="112"/>
    </row>
    <row r="29" spans="2:6" x14ac:dyDescent="0.25">
      <c r="B29" s="108"/>
      <c r="C29" s="113"/>
      <c r="D29" s="114"/>
    </row>
    <row r="30" spans="2:6" x14ac:dyDescent="0.25">
      <c r="B30" s="108"/>
      <c r="C30" s="113"/>
      <c r="D30" s="114"/>
    </row>
    <row r="31" spans="2:6" x14ac:dyDescent="0.25">
      <c r="B31" s="108"/>
      <c r="C31" s="113"/>
      <c r="D31" s="114"/>
    </row>
    <row r="32" spans="2:6" x14ac:dyDescent="0.25">
      <c r="B32" s="108"/>
      <c r="C32" s="113"/>
      <c r="D32" s="114"/>
    </row>
    <row r="33" spans="2:4" x14ac:dyDescent="0.25">
      <c r="B33" s="108"/>
      <c r="C33" s="113"/>
      <c r="D33" s="114"/>
    </row>
    <row r="34" spans="2:4" x14ac:dyDescent="0.25">
      <c r="B34" s="108"/>
      <c r="C34" s="113"/>
      <c r="D34" s="114"/>
    </row>
    <row r="35" spans="2:4" ht="15.75" thickBot="1" x14ac:dyDescent="0.3">
      <c r="B35" s="108"/>
      <c r="C35" s="115"/>
      <c r="D35" s="116"/>
    </row>
    <row r="36" spans="2:4" x14ac:dyDescent="0.25"/>
    <row r="37" spans="2:4" x14ac:dyDescent="0.25">
      <c r="C37" s="165"/>
      <c r="D37" s="165"/>
    </row>
    <row r="38" spans="2:4" ht="18" customHeight="1" x14ac:dyDescent="0.25">
      <c r="B38" s="1"/>
      <c r="C38" s="165"/>
      <c r="D38" s="165"/>
    </row>
    <row r="39" spans="2:4" x14ac:dyDescent="0.25"/>
    <row r="40" spans="2:4" ht="15.75" x14ac:dyDescent="0.25">
      <c r="B40" s="1"/>
      <c r="C40" s="117"/>
      <c r="D40" s="105"/>
    </row>
    <row r="41" spans="2:4" x14ac:dyDescent="0.25">
      <c r="B41" s="1"/>
      <c r="C41" s="105"/>
      <c r="D41" s="105"/>
    </row>
    <row r="42" spans="2:4" x14ac:dyDescent="0.25">
      <c r="B42" s="1"/>
      <c r="C42" s="105"/>
      <c r="D42" s="118"/>
    </row>
    <row r="43" spans="2:4" x14ac:dyDescent="0.25">
      <c r="B43" s="1"/>
      <c r="C43" s="1"/>
      <c r="D43" s="105"/>
    </row>
    <row r="44" spans="2:4" x14ac:dyDescent="0.25">
      <c r="C44" s="105"/>
      <c r="D44" s="105"/>
    </row>
    <row r="45" spans="2:4" x14ac:dyDescent="0.25">
      <c r="C45" s="105"/>
      <c r="D45" s="119"/>
    </row>
    <row r="46" spans="2:4" x14ac:dyDescent="0.25">
      <c r="C46" s="105"/>
      <c r="D46" s="105"/>
    </row>
    <row r="47" spans="2:4" x14ac:dyDescent="0.25">
      <c r="C47" s="50"/>
      <c r="D47" s="50"/>
    </row>
    <row r="48" spans="2:4" x14ac:dyDescent="0.25">
      <c r="C48" s="118"/>
      <c r="D48" s="118"/>
    </row>
    <row r="49" spans="3:6" x14ac:dyDescent="0.25">
      <c r="C49" s="118"/>
      <c r="D49" s="118"/>
    </row>
    <row r="50" spans="3:6" x14ac:dyDescent="0.25">
      <c r="C50" s="105"/>
      <c r="D50" s="105"/>
    </row>
    <row r="51" spans="3:6" x14ac:dyDescent="0.25">
      <c r="C51" s="105"/>
      <c r="D51" s="105"/>
    </row>
    <row r="52" spans="3:6" x14ac:dyDescent="0.25">
      <c r="C52" s="105"/>
      <c r="D52" s="105"/>
    </row>
    <row r="53" spans="3:6" x14ac:dyDescent="0.25">
      <c r="C53" s="105"/>
      <c r="D53" s="105"/>
    </row>
    <row r="54" spans="3:6" x14ac:dyDescent="0.25">
      <c r="C54" s="105"/>
      <c r="D54" s="105"/>
    </row>
    <row r="55" spans="3:6" x14ac:dyDescent="0.25">
      <c r="C55" s="105"/>
      <c r="D55" s="105"/>
    </row>
    <row r="56" spans="3:6" x14ac:dyDescent="0.25">
      <c r="C56" s="105"/>
      <c r="D56" s="105"/>
    </row>
    <row r="57" spans="3:6" x14ac:dyDescent="0.25">
      <c r="C57" s="50"/>
      <c r="D57" s="50"/>
      <c r="F57" s="120"/>
    </row>
    <row r="58" spans="3:6" x14ac:dyDescent="0.25">
      <c r="C58" s="118"/>
      <c r="D58" s="118"/>
    </row>
    <row r="59" spans="3:6" x14ac:dyDescent="0.25">
      <c r="C59" s="105"/>
      <c r="D59" s="105"/>
    </row>
    <row r="60" spans="3:6" x14ac:dyDescent="0.25">
      <c r="C60" s="105"/>
      <c r="D60" s="105"/>
    </row>
    <row r="61" spans="3:6" x14ac:dyDescent="0.25">
      <c r="C61" s="105"/>
      <c r="D61" s="105"/>
    </row>
    <row r="62" spans="3:6" x14ac:dyDescent="0.25">
      <c r="C62" s="105"/>
      <c r="D62" s="105"/>
    </row>
    <row r="63" spans="3:6" x14ac:dyDescent="0.25">
      <c r="C63" s="105"/>
      <c r="D63" s="105"/>
    </row>
    <row r="64" spans="3:6" x14ac:dyDescent="0.25">
      <c r="C64" s="105"/>
      <c r="D64" s="105"/>
    </row>
    <row r="65" spans="3:4" x14ac:dyDescent="0.25"/>
    <row r="66" spans="3:4" x14ac:dyDescent="0.25">
      <c r="C66" s="121"/>
      <c r="D66" s="121"/>
    </row>
    <row r="67" spans="3:4" x14ac:dyDescent="0.25">
      <c r="C67" s="105"/>
      <c r="D67" s="105"/>
    </row>
    <row r="68" spans="3:4" x14ac:dyDescent="0.25">
      <c r="C68" s="105"/>
      <c r="D68" s="105"/>
    </row>
    <row r="69" spans="3:4" x14ac:dyDescent="0.25">
      <c r="C69" s="105"/>
      <c r="D69" s="105"/>
    </row>
    <row r="70" spans="3:4" x14ac:dyDescent="0.25">
      <c r="C70" s="105"/>
      <c r="D70" s="105"/>
    </row>
    <row r="71" spans="3:4" x14ac:dyDescent="0.25">
      <c r="C71" s="105"/>
      <c r="D71" s="105"/>
    </row>
    <row r="72" spans="3:4" x14ac:dyDescent="0.25"/>
    <row r="73" spans="3:4" x14ac:dyDescent="0.25">
      <c r="C73" s="105"/>
      <c r="D73" s="105"/>
    </row>
    <row r="74" spans="3:4" x14ac:dyDescent="0.25"/>
    <row r="75" spans="3:4" x14ac:dyDescent="0.25">
      <c r="C75" s="50"/>
      <c r="D75" s="50"/>
    </row>
    <row r="76" spans="3:4" x14ac:dyDescent="0.25">
      <c r="C76" s="105"/>
      <c r="D76" s="105"/>
    </row>
    <row r="77" spans="3:4" x14ac:dyDescent="0.25">
      <c r="C77" s="105"/>
      <c r="D77" s="105"/>
    </row>
    <row r="78" spans="3:4" x14ac:dyDescent="0.25"/>
    <row r="79" spans="3:4" x14ac:dyDescent="0.25"/>
    <row r="80" spans="3:4" hidden="1" x14ac:dyDescent="0.25">
      <c r="C80" s="166"/>
      <c r="D80" s="167"/>
    </row>
    <row r="82" spans="3:4" hidden="1" x14ac:dyDescent="0.25">
      <c r="C82" s="105"/>
      <c r="D82" s="105"/>
    </row>
    <row r="84" spans="3:4" hidden="1" x14ac:dyDescent="0.25">
      <c r="C84" s="50"/>
      <c r="D84" s="50"/>
    </row>
    <row r="85" spans="3:4" hidden="1" x14ac:dyDescent="0.25">
      <c r="C85" s="122"/>
    </row>
    <row r="86" spans="3:4" hidden="1" x14ac:dyDescent="0.25">
      <c r="C86" s="105"/>
      <c r="D86" s="105"/>
    </row>
    <row r="87" spans="3:4" hidden="1" x14ac:dyDescent="0.25">
      <c r="C87" s="105"/>
      <c r="D87" s="105"/>
    </row>
    <row r="89" spans="3:4" hidden="1" x14ac:dyDescent="0.25">
      <c r="C89" s="50"/>
      <c r="D89" s="123"/>
    </row>
    <row r="90" spans="3:4" hidden="1" x14ac:dyDescent="0.25">
      <c r="C90" s="105"/>
      <c r="D90" s="89"/>
    </row>
    <row r="91" spans="3:4" hidden="1" x14ac:dyDescent="0.25">
      <c r="C91" s="105"/>
      <c r="D91" s="89"/>
    </row>
    <row r="92" spans="3:4" hidden="1" x14ac:dyDescent="0.25">
      <c r="C92" s="105"/>
      <c r="D92" s="105"/>
    </row>
    <row r="94" spans="3:4" hidden="1" x14ac:dyDescent="0.25">
      <c r="C94" s="50"/>
      <c r="D94" s="50"/>
    </row>
    <row r="95" spans="3:4" hidden="1" x14ac:dyDescent="0.25">
      <c r="C95" s="105"/>
      <c r="D95" s="105"/>
    </row>
    <row r="96" spans="3:4" hidden="1" x14ac:dyDescent="0.25">
      <c r="C96" s="105"/>
      <c r="D96" s="105"/>
    </row>
    <row r="97" spans="3:4" hidden="1" x14ac:dyDescent="0.25">
      <c r="C97" s="105"/>
      <c r="D97" s="105"/>
    </row>
  </sheetData>
  <sheetProtection selectLockedCells="1"/>
  <mergeCells count="9">
    <mergeCell ref="C15:D15"/>
    <mergeCell ref="C37:C38"/>
    <mergeCell ref="D37:D38"/>
    <mergeCell ref="C80:D80"/>
    <mergeCell ref="C18:D18"/>
    <mergeCell ref="C17:D17"/>
    <mergeCell ref="C20:D20"/>
    <mergeCell ref="C25:C26"/>
    <mergeCell ref="D25:D26"/>
  </mergeCells>
  <printOptions horizontalCentered="1" verticalCentered="1"/>
  <pageMargins left="0.7" right="0.7" top="0.25" bottom="0.25" header="0.3" footer="0.3"/>
  <pageSetup scale="6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Z79"/>
  <sheetViews>
    <sheetView showGridLines="0" showRowColHeaders="0" showZeros="0" topLeftCell="A49" workbookViewId="0">
      <selection activeCell="D12" sqref="D12"/>
    </sheetView>
  </sheetViews>
  <sheetFormatPr defaultColWidth="9" defaultRowHeight="15" zeroHeight="1" x14ac:dyDescent="0.25"/>
  <cols>
    <col min="1" max="1" width="9" style="3"/>
    <col min="2" max="2" width="10.42578125" style="3" customWidth="1"/>
    <col min="3" max="3" width="15" style="3" customWidth="1"/>
    <col min="4" max="4" width="19.42578125" style="3" customWidth="1"/>
    <col min="5" max="5" width="11.140625" style="3" customWidth="1"/>
    <col min="6" max="6" width="10.7109375" style="3" customWidth="1"/>
    <col min="7" max="7" width="9" style="3"/>
    <col min="8" max="8" width="10.85546875" style="3" customWidth="1"/>
    <col min="9" max="9" width="9" style="3"/>
    <col min="10" max="10" width="13.5703125" style="3" customWidth="1"/>
    <col min="11" max="11" width="14.7109375" style="3" customWidth="1"/>
    <col min="12" max="14" width="9" style="3"/>
    <col min="15" max="15" width="9" style="3" hidden="1" customWidth="1"/>
    <col min="16" max="16" width="12.5703125" style="3" hidden="1" customWidth="1"/>
    <col min="17" max="17" width="4.28515625" style="3" hidden="1" customWidth="1"/>
    <col min="18" max="18" width="9" style="3" customWidth="1"/>
    <col min="19" max="16384" width="9" style="3"/>
  </cols>
  <sheetData>
    <row r="1" spans="1:26" s="127" customFormat="1" x14ac:dyDescent="0.25"/>
    <row r="2" spans="1:26" s="127" customFormat="1" x14ac:dyDescent="0.25"/>
    <row r="3" spans="1:26" s="127" customFormat="1" x14ac:dyDescent="0.25"/>
    <row r="4" spans="1:26" x14ac:dyDescent="0.25"/>
    <row r="5" spans="1:26" s="127" customFormat="1" x14ac:dyDescent="0.25"/>
    <row r="6" spans="1:26" x14ac:dyDescent="0.25"/>
    <row r="7" spans="1:26" s="127" customFormat="1" x14ac:dyDescent="0.25"/>
    <row r="8" spans="1:26" s="127" customFormat="1" x14ac:dyDescent="0.25"/>
    <row r="9" spans="1:26" x14ac:dyDescent="0.25"/>
    <row r="10" spans="1:26" x14ac:dyDescent="0.25"/>
    <row r="11" spans="1:26" x14ac:dyDescent="0.25"/>
    <row r="12" spans="1:26" x14ac:dyDescent="0.25">
      <c r="C12"/>
      <c r="D12" s="125" t="s">
        <v>83</v>
      </c>
      <c r="S12" s="171"/>
      <c r="T12" s="164"/>
    </row>
    <row r="13" spans="1:26" x14ac:dyDescent="0.25">
      <c r="C13" s="162">
        <f ca="1">NOW()</f>
        <v>44641.568401851851</v>
      </c>
    </row>
    <row r="14" spans="1:26" ht="24" customHeight="1" x14ac:dyDescent="0.3">
      <c r="A14" s="93"/>
      <c r="B14" s="212" t="s">
        <v>92</v>
      </c>
      <c r="C14" s="213"/>
      <c r="D14" s="213"/>
      <c r="E14" s="213"/>
      <c r="F14" s="213"/>
      <c r="G14" s="213"/>
      <c r="H14" s="213"/>
      <c r="I14" s="213"/>
      <c r="J14" s="213"/>
      <c r="K14" s="213"/>
      <c r="L14" s="214"/>
      <c r="M14" s="214"/>
      <c r="N14" s="214"/>
      <c r="O14" s="214"/>
      <c r="P14" s="214"/>
      <c r="Q14" s="214"/>
      <c r="R14" s="214"/>
      <c r="S14" s="214"/>
      <c r="T14" s="214"/>
      <c r="U14" s="214"/>
      <c r="V14" s="214"/>
      <c r="W14" s="214"/>
      <c r="X14" s="214"/>
      <c r="Y14" s="214"/>
      <c r="Z14" s="214"/>
    </row>
    <row r="15" spans="1:26" ht="16.5" customHeight="1" x14ac:dyDescent="0.25">
      <c r="A15" s="2"/>
      <c r="B15" s="2"/>
      <c r="C15" s="2"/>
      <c r="D15" s="2"/>
      <c r="E15" s="2"/>
      <c r="F15" s="2"/>
      <c r="G15" s="2"/>
      <c r="H15" s="2"/>
      <c r="I15" s="2"/>
      <c r="J15" s="2"/>
      <c r="K15" s="2"/>
      <c r="L15" s="2"/>
      <c r="M15" s="2"/>
      <c r="N15" s="2"/>
      <c r="O15" s="2"/>
    </row>
    <row r="16" spans="1:26" ht="15" customHeight="1" x14ac:dyDescent="0.25">
      <c r="A16" s="2"/>
      <c r="B16" s="188" t="s">
        <v>14</v>
      </c>
      <c r="C16" s="188"/>
      <c r="D16" s="188"/>
      <c r="E16" s="92" t="s">
        <v>16</v>
      </c>
      <c r="F16" s="189" t="s">
        <v>63</v>
      </c>
      <c r="G16" s="190"/>
      <c r="H16" s="2"/>
      <c r="I16" s="2"/>
      <c r="J16" s="2"/>
      <c r="K16" s="2"/>
      <c r="L16" s="2"/>
      <c r="M16" s="2"/>
      <c r="N16" s="2"/>
      <c r="O16" s="2"/>
    </row>
    <row r="17" spans="2:17" ht="15" customHeight="1" x14ac:dyDescent="0.25">
      <c r="B17" s="193" t="s">
        <v>67</v>
      </c>
      <c r="C17" s="224"/>
      <c r="D17" s="224"/>
      <c r="E17" s="90" t="s">
        <v>17</v>
      </c>
      <c r="F17" s="189" t="s">
        <v>63</v>
      </c>
      <c r="G17" s="190"/>
    </row>
    <row r="18" spans="2:17" ht="15" customHeight="1" x14ac:dyDescent="0.25">
      <c r="B18" s="193" t="s">
        <v>68</v>
      </c>
      <c r="C18" s="191"/>
      <c r="D18" s="192"/>
      <c r="E18" s="90" t="s">
        <v>21</v>
      </c>
      <c r="F18" s="189" t="s">
        <v>63</v>
      </c>
      <c r="G18" s="190"/>
    </row>
    <row r="19" spans="2:17" ht="15" customHeight="1" x14ac:dyDescent="0.25">
      <c r="B19" s="4"/>
      <c r="C19" s="191" t="s">
        <v>57</v>
      </c>
      <c r="D19" s="192"/>
      <c r="E19" s="91">
        <v>5</v>
      </c>
      <c r="F19" s="219" t="str">
        <f>IF(E18=0,0,IF(E19=0,0,IF(E18="H.P.","Requirement of 2 -3  H.P. per inch or 25.4mm of wheel to work contact",IF(E18="Kw","Requirement of 1.5 - 2.3 Kw per inch or 25.4mm of wheel to work contact"))))</f>
        <v>Requirement of 2 -3  H.P. per inch or 25.4mm of wheel to work contact</v>
      </c>
      <c r="G19" s="220"/>
      <c r="H19" s="220"/>
      <c r="I19" s="220"/>
      <c r="J19" s="220"/>
      <c r="K19" s="220"/>
    </row>
    <row r="20" spans="2:17" x14ac:dyDescent="0.25">
      <c r="B20" s="191" t="s">
        <v>59</v>
      </c>
      <c r="C20" s="176"/>
      <c r="D20" s="176"/>
      <c r="E20" s="5">
        <v>8</v>
      </c>
      <c r="F20" s="194">
        <f>IF(E17=0,0,IF(E17="O.D.",0,IF(E17="Surface",0,IF(E17="I.D.",IF(E21&gt;=E23,"Wheel is too large for part in I.D. application",0)))))</f>
        <v>0</v>
      </c>
      <c r="G20" s="194"/>
      <c r="H20" s="194"/>
      <c r="I20" s="194"/>
      <c r="J20" s="194"/>
      <c r="P20" s="3" t="s">
        <v>5</v>
      </c>
      <c r="Q20" s="3" t="s">
        <v>15</v>
      </c>
    </row>
    <row r="21" spans="2:17" x14ac:dyDescent="0.25">
      <c r="B21" s="176" t="s">
        <v>30</v>
      </c>
      <c r="C21" s="176"/>
      <c r="D21" s="176"/>
      <c r="E21" s="6">
        <v>0.5</v>
      </c>
      <c r="P21" s="3" t="s">
        <v>6</v>
      </c>
      <c r="Q21" s="3" t="s">
        <v>16</v>
      </c>
    </row>
    <row r="22" spans="2:17" x14ac:dyDescent="0.25">
      <c r="B22" s="191" t="s">
        <v>74</v>
      </c>
      <c r="C22" s="176"/>
      <c r="D22" s="176"/>
      <c r="E22" s="7">
        <v>4</v>
      </c>
      <c r="F22" s="50" t="str">
        <f>E17</f>
        <v>Surface</v>
      </c>
      <c r="P22" s="3" t="s">
        <v>17</v>
      </c>
    </row>
    <row r="23" spans="2:17" x14ac:dyDescent="0.25">
      <c r="B23" s="191" t="s">
        <v>60</v>
      </c>
      <c r="C23" s="176"/>
      <c r="D23" s="176"/>
      <c r="E23" s="8">
        <v>3100</v>
      </c>
    </row>
    <row r="24" spans="2:17" x14ac:dyDescent="0.25">
      <c r="B24" s="207" t="str">
        <f>IF(E16=0,"Wheel Velocity",IF(E16="mm","Wheel Velocity (M/Sec.)",IF(E16="Inch","Wheel Velocity (S.F.P.M.)")))</f>
        <v>Wheel Velocity (S.F.P.M.)</v>
      </c>
      <c r="C24" s="207"/>
      <c r="D24" s="207"/>
      <c r="E24" s="9">
        <f>IF(E16=0,0,IF(E16="Inch",(E20*PI()*E23)/12,IF(E16="mm",(E20*PI()*E23/1000)/60)))</f>
        <v>6492.6248174189059</v>
      </c>
      <c r="P24" s="10" t="s">
        <v>16</v>
      </c>
    </row>
    <row r="25" spans="2:17" x14ac:dyDescent="0.25">
      <c r="P25" s="3">
        <f>IF(E16=0,0,IF(E17=0,0,IF(E23=0,0,IF(E17="Surface",0,IF(E17="O.D.",(E24/100)*12/(PI()*E22),IF(E17="I.D.",(E24/50)*12/(PI()*E22)))))))</f>
        <v>0</v>
      </c>
    </row>
    <row r="26" spans="2:17" ht="15.75" x14ac:dyDescent="0.25">
      <c r="B26" s="180" t="s">
        <v>58</v>
      </c>
      <c r="C26" s="181"/>
      <c r="D26" s="181"/>
    </row>
    <row r="27" spans="2:17" x14ac:dyDescent="0.25">
      <c r="B27" s="182" t="s">
        <v>0</v>
      </c>
      <c r="C27" s="182"/>
      <c r="D27" s="182"/>
      <c r="E27" s="182"/>
      <c r="F27" s="182"/>
      <c r="G27" s="182"/>
      <c r="H27" s="182"/>
      <c r="I27" s="182"/>
      <c r="P27" s="10" t="s">
        <v>15</v>
      </c>
    </row>
    <row r="28" spans="2:17" x14ac:dyDescent="0.25">
      <c r="B28" s="182" t="s">
        <v>2</v>
      </c>
      <c r="C28" s="182"/>
      <c r="D28" s="182"/>
      <c r="E28" s="182"/>
      <c r="F28" s="182"/>
      <c r="P28" s="11">
        <f>IF(E16=0,0,IF(E17=0,0,IF(E23=0,0,IF(E17="Surface",0,IF(E17="O.D.",(E24/100)*1000/(PI()*E22)*60,IF(E17="I.D.",((E24/50)*1000/(PI()*E22)*60)))))))</f>
        <v>0</v>
      </c>
    </row>
    <row r="29" spans="2:17" x14ac:dyDescent="0.25">
      <c r="B29" s="183" t="s">
        <v>22</v>
      </c>
      <c r="C29" s="183"/>
      <c r="D29" s="183"/>
      <c r="E29" s="183"/>
    </row>
    <row r="30" spans="2:17" x14ac:dyDescent="0.25">
      <c r="B30" s="183" t="s">
        <v>1</v>
      </c>
      <c r="C30" s="183"/>
      <c r="D30" s="183"/>
      <c r="E30" s="183"/>
    </row>
    <row r="31" spans="2:17" x14ac:dyDescent="0.25">
      <c r="B31" s="183" t="s">
        <v>19</v>
      </c>
      <c r="C31" s="183"/>
      <c r="D31" s="183"/>
      <c r="E31" s="183"/>
      <c r="F31" s="183"/>
      <c r="G31" s="183"/>
      <c r="H31" s="183"/>
      <c r="I31" s="183"/>
      <c r="P31" s="3" t="s">
        <v>20</v>
      </c>
    </row>
    <row r="32" spans="2:17" x14ac:dyDescent="0.25">
      <c r="B32" s="187" t="s">
        <v>69</v>
      </c>
      <c r="C32" s="183"/>
      <c r="D32" s="183"/>
      <c r="E32" s="183"/>
      <c r="F32" s="183"/>
      <c r="G32" s="183"/>
      <c r="H32" s="183"/>
      <c r="I32" s="12"/>
      <c r="P32" s="3" t="s">
        <v>21</v>
      </c>
    </row>
    <row r="33" spans="2:17" x14ac:dyDescent="0.25">
      <c r="B33" s="186" t="s">
        <v>11</v>
      </c>
      <c r="C33" s="186"/>
      <c r="D33" s="12"/>
      <c r="E33" s="12"/>
      <c r="F33" s="12"/>
      <c r="G33" s="12"/>
      <c r="H33" s="12"/>
      <c r="I33" s="12"/>
    </row>
    <row r="34" spans="2:17" x14ac:dyDescent="0.25">
      <c r="B34" s="184" t="s">
        <v>23</v>
      </c>
      <c r="C34" s="184"/>
      <c r="D34" s="184"/>
      <c r="E34" s="184"/>
      <c r="F34" s="184"/>
      <c r="G34" s="184"/>
      <c r="H34" s="184"/>
      <c r="I34" s="12"/>
      <c r="P34" s="3">
        <f>E22*3</f>
        <v>12</v>
      </c>
      <c r="Q34" s="3" t="s">
        <v>16</v>
      </c>
    </row>
    <row r="35" spans="2:17" x14ac:dyDescent="0.25">
      <c r="B35" s="185" t="str">
        <f>IF(E16=0,"Must enter mm or Inch",IF(E16="Inch","b) 0.0005 inch (maximum in-feed per pass)",IF(E16="mm","b) 0.0127 mm (maximum in-feed per pass)")))</f>
        <v>b) 0.0005 inch (maximum in-feed per pass)</v>
      </c>
      <c r="C35" s="185"/>
      <c r="D35" s="185"/>
      <c r="E35" s="185"/>
      <c r="F35" s="12"/>
      <c r="G35" s="12"/>
      <c r="H35" s="12"/>
      <c r="I35" s="12"/>
      <c r="Q35" s="3" t="s">
        <v>15</v>
      </c>
    </row>
    <row r="36" spans="2:17" x14ac:dyDescent="0.25">
      <c r="B36" s="184" t="s">
        <v>35</v>
      </c>
      <c r="C36" s="184"/>
      <c r="D36" s="184"/>
      <c r="E36" s="184"/>
      <c r="F36" s="184"/>
      <c r="G36" s="12"/>
      <c r="H36" s="12"/>
      <c r="I36" s="12"/>
    </row>
    <row r="37" spans="2:17" x14ac:dyDescent="0.25">
      <c r="B37" s="186" t="str">
        <f>IF(E16=0,"Must enter mm or Inch",IF(E16="Inch","4.Traverse rate (in./min.)",IF(E16="mm","4. Traverse rate (mm/min.)")))</f>
        <v>4.Traverse rate (in./min.)</v>
      </c>
      <c r="C37" s="186"/>
      <c r="D37" s="9">
        <f>IF(E16=0,0,IF(E23=0,0,IF(E16="Inch",0.007*E23,IF(E16="mm",0.177*E23))))</f>
        <v>21.7</v>
      </c>
      <c r="E37" s="182"/>
      <c r="F37" s="182"/>
      <c r="G37" s="12"/>
      <c r="H37" s="12"/>
      <c r="I37" s="12"/>
    </row>
    <row r="38" spans="2:17" x14ac:dyDescent="0.25">
      <c r="B38" s="12"/>
      <c r="C38" s="12"/>
      <c r="D38" s="12"/>
      <c r="E38" s="12"/>
      <c r="F38" s="12"/>
      <c r="G38" s="12"/>
      <c r="H38" s="12"/>
      <c r="I38" s="12"/>
    </row>
    <row r="39" spans="2:17" ht="15.75" x14ac:dyDescent="0.25">
      <c r="B39" s="180" t="s">
        <v>50</v>
      </c>
      <c r="C39" s="181"/>
      <c r="D39" s="181"/>
    </row>
    <row r="40" spans="2:17" ht="15" customHeight="1" x14ac:dyDescent="0.25">
      <c r="B40" s="182" t="s">
        <v>3</v>
      </c>
      <c r="C40" s="182"/>
      <c r="D40" s="182"/>
      <c r="E40" s="182"/>
      <c r="F40" s="182"/>
    </row>
    <row r="41" spans="2:17" x14ac:dyDescent="0.25">
      <c r="B41" s="183" t="s">
        <v>22</v>
      </c>
      <c r="C41" s="183"/>
      <c r="D41" s="183"/>
      <c r="E41" s="183"/>
    </row>
    <row r="42" spans="2:17" x14ac:dyDescent="0.25">
      <c r="B42" s="183" t="s">
        <v>1</v>
      </c>
      <c r="C42" s="183"/>
      <c r="D42" s="183"/>
      <c r="E42" s="183"/>
    </row>
    <row r="43" spans="2:17" x14ac:dyDescent="0.25">
      <c r="B43" s="183" t="s">
        <v>19</v>
      </c>
      <c r="C43" s="183"/>
      <c r="D43" s="183"/>
      <c r="E43" s="183"/>
      <c r="F43" s="183"/>
      <c r="G43" s="183"/>
      <c r="H43" s="183"/>
      <c r="I43" s="183"/>
    </row>
    <row r="44" spans="2:17" x14ac:dyDescent="0.25">
      <c r="B44" s="187" t="s">
        <v>69</v>
      </c>
      <c r="C44" s="183"/>
      <c r="D44" s="183"/>
      <c r="E44" s="183"/>
      <c r="F44" s="183"/>
      <c r="G44" s="183"/>
      <c r="H44" s="183"/>
      <c r="I44" s="12"/>
    </row>
    <row r="45" spans="2:17" x14ac:dyDescent="0.25">
      <c r="B45" s="210" t="s">
        <v>4</v>
      </c>
      <c r="C45" s="210"/>
      <c r="D45" s="12"/>
      <c r="E45" s="12"/>
      <c r="F45" s="12"/>
      <c r="G45" s="12"/>
      <c r="H45" s="12"/>
      <c r="I45" s="12"/>
    </row>
    <row r="46" spans="2:17" x14ac:dyDescent="0.25">
      <c r="B46" s="49" t="s">
        <v>23</v>
      </c>
      <c r="C46" s="13"/>
      <c r="D46" s="12"/>
      <c r="E46" s="12"/>
      <c r="F46" s="12"/>
      <c r="G46" s="12"/>
      <c r="H46" s="12"/>
      <c r="I46" s="12"/>
    </row>
    <row r="47" spans="2:17" x14ac:dyDescent="0.25">
      <c r="B47" s="185" t="str">
        <f>IF(E16=0,"Must enter mm or Inch",IF(E16="Inch","b) 0.0002 inch (maximum in-feed per pass)",IF(E16="mm","b) 0.005 mm (maximum in-feed per pass)")))</f>
        <v>b) 0.0002 inch (maximum in-feed per pass)</v>
      </c>
      <c r="C47" s="185"/>
      <c r="D47" s="185"/>
      <c r="E47" s="185"/>
      <c r="F47" s="12"/>
      <c r="G47" s="12"/>
      <c r="H47" s="12"/>
      <c r="I47" s="12"/>
    </row>
    <row r="48" spans="2:17" x14ac:dyDescent="0.25">
      <c r="B48" s="186" t="str">
        <f>IF(E16=0,"Must enter mm or Inch",IF(E16="Inch","3.Traverse rate (in./min.)",IF(E16="mm","3. Traverse rate (mm/min.)")))</f>
        <v>3.Traverse rate (in./min.)</v>
      </c>
      <c r="C48" s="186"/>
      <c r="D48" s="9">
        <f>IF(E16=0,0,IF(E23=0,0,IF(E16="Inch",0.004*E23,IF(E16="mm",0.1016*E23))))</f>
        <v>12.4</v>
      </c>
      <c r="E48" s="12"/>
      <c r="F48" s="12"/>
      <c r="G48" s="12"/>
      <c r="H48" s="12"/>
      <c r="I48" s="12"/>
    </row>
    <row r="49" spans="2:15" x14ac:dyDescent="0.25">
      <c r="B49" s="208" t="s">
        <v>12</v>
      </c>
      <c r="C49" s="208"/>
      <c r="D49" s="208"/>
    </row>
    <row r="50" spans="2:15" x14ac:dyDescent="0.25"/>
    <row r="51" spans="2:15" ht="18.75" x14ac:dyDescent="0.3">
      <c r="B51" s="209" t="s">
        <v>51</v>
      </c>
      <c r="C51" s="209"/>
      <c r="D51" s="209"/>
      <c r="E51" s="209"/>
      <c r="F51" s="209"/>
      <c r="G51" s="209"/>
      <c r="H51" s="209"/>
      <c r="I51" s="209"/>
      <c r="J51" s="209"/>
      <c r="K51" s="209"/>
    </row>
    <row r="52" spans="2:15" ht="15.75" thickBot="1" x14ac:dyDescent="0.3"/>
    <row r="53" spans="2:15" ht="16.5" thickTop="1" x14ac:dyDescent="0.25">
      <c r="B53" s="205" t="s">
        <v>70</v>
      </c>
      <c r="C53" s="206"/>
      <c r="D53" s="206"/>
      <c r="E53" s="14"/>
      <c r="F53" s="14"/>
      <c r="G53" s="14"/>
      <c r="H53" s="14"/>
      <c r="I53" s="14"/>
      <c r="J53" s="14"/>
      <c r="K53" s="15"/>
    </row>
    <row r="54" spans="2:15" ht="15.75" x14ac:dyDescent="0.25">
      <c r="B54" s="195" t="s">
        <v>10</v>
      </c>
      <c r="C54" s="196"/>
      <c r="D54" s="196"/>
      <c r="E54" s="16">
        <f>IF(E16=0,0,IF(E17=0,0,IF(E23=0,0,IF(E16="Inch",P25,IF(E16="mm",P28)))))</f>
        <v>0</v>
      </c>
      <c r="K54" s="17"/>
    </row>
    <row r="55" spans="2:15" x14ac:dyDescent="0.25">
      <c r="B55" s="201" t="str">
        <f>IF(E16=0,"In-feed (Rapid Feed)",IF(E16="inch","In-feed - inches/min. (Rapid Feed)",IF(E16="mm","In-feed - mm/min. (Rapid Feed)")))</f>
        <v>In-feed - inches/min. (Rapid Feed)</v>
      </c>
      <c r="C55" s="202"/>
      <c r="D55" s="202"/>
      <c r="E55" s="18">
        <f>IF(E22=0,0,IF(E16=0,0,IF(E17=0,0,IF(E17="Surface",0,IF(E16="Inch",0.6/(PI()*E22),IF(E16="mm",(6.45/(PI()*E22))*60))))))</f>
        <v>0</v>
      </c>
      <c r="F55" s="203" t="s">
        <v>36</v>
      </c>
      <c r="G55" s="203"/>
      <c r="H55" s="203"/>
      <c r="I55" s="203"/>
      <c r="J55" s="203"/>
      <c r="K55" s="204"/>
    </row>
    <row r="56" spans="2:15" x14ac:dyDescent="0.25">
      <c r="B56" s="195" t="str">
        <f>IF(E16=0,"In-feed (Rough Feed)",IF(E16="inch","In-feed - inches/min. (Rough Feed)",IF(E16="mm","In-feed - mm/min. (Rough Feed)")))</f>
        <v>In-feed - inches/min. (Rough Feed)</v>
      </c>
      <c r="C56" s="176"/>
      <c r="D56" s="176"/>
      <c r="E56" s="18">
        <f>IF(E22=0,0,IF(E16=0,0,IF(E17=0,0,IF(E17="Surface",0,IF(E16="Inch",0.3/(PI()*E22),IF(E16="mm",(3.22/(PI()*E22))*60))))))</f>
        <v>0</v>
      </c>
      <c r="F56" s="182" t="s">
        <v>9</v>
      </c>
      <c r="G56" s="182"/>
      <c r="H56" s="182"/>
      <c r="I56" s="182"/>
      <c r="J56" s="182"/>
      <c r="K56" s="17"/>
    </row>
    <row r="57" spans="2:15" x14ac:dyDescent="0.25">
      <c r="B57" s="195" t="str">
        <f>IF(E16=0,"In-feed (Finish or Micro Feed)",IF(E16="inch","In-feed - inches/min. (Finish or Micro Feed)",IF(E16="mm","In-feed - mm/min. (Finish or Micro Feed)")))</f>
        <v>In-feed - inches/min. (Finish or Micro Feed)</v>
      </c>
      <c r="C57" s="176"/>
      <c r="D57" s="176"/>
      <c r="E57" s="18">
        <f>IF(E22=0,0,IF(E16=0,0,IF(E17=0,0,IF(E17="Surface",0,IF(E16="Inch",0.15/(PI()*E22),IF(E16="mm",(1.61/(PI()*E22))*60))))))</f>
        <v>0</v>
      </c>
      <c r="F57" s="210" t="str">
        <f>IF(E16=0,"Must enter mm or Inch",IF(E16="Inch","Feed for the last 0.0005 inch on diameter from Zero point",IF(E16="mm","Feed for the last 0.0127 mm on diameter from Zero point")))</f>
        <v>Feed for the last 0.0005 inch on diameter from Zero point</v>
      </c>
      <c r="G57" s="210"/>
      <c r="H57" s="210"/>
      <c r="I57" s="210"/>
      <c r="J57" s="210"/>
      <c r="K57" s="17"/>
    </row>
    <row r="58" spans="2:15" x14ac:dyDescent="0.25">
      <c r="B58" s="195" t="s">
        <v>7</v>
      </c>
      <c r="C58" s="176"/>
      <c r="D58" s="176"/>
      <c r="E58" s="16">
        <f>IF(E54=0,0,IF(4/(E54/60)&lt;=1,2,4/(E54/60)))</f>
        <v>0</v>
      </c>
      <c r="K58" s="17"/>
    </row>
    <row r="59" spans="2:15" x14ac:dyDescent="0.25">
      <c r="B59" s="19"/>
      <c r="K59" s="17"/>
    </row>
    <row r="60" spans="2:15" ht="15.75" x14ac:dyDescent="0.25">
      <c r="B60" s="221" t="s">
        <v>28</v>
      </c>
      <c r="C60" s="222"/>
      <c r="D60" s="222"/>
      <c r="E60" s="223"/>
      <c r="F60" s="223"/>
      <c r="I60" s="199" t="str">
        <f>IF(E16=0,"Traverse Rate / min.",IF(E16="Inch","Traverse Rate (in./min.)",IF(E16="mm","Traverse Rate (mm/min.)")))</f>
        <v>Traverse Rate (in./min.)</v>
      </c>
      <c r="J60" s="199"/>
      <c r="K60" s="20"/>
      <c r="L60" s="10"/>
    </row>
    <row r="61" spans="2:15" ht="15" customHeight="1" x14ac:dyDescent="0.25">
      <c r="B61" s="19"/>
      <c r="C61" s="197" t="str">
        <f>IF(E16=0,"Must enter mm or Inch",IF(E16="Inch","1. plunge grind each diameter to within 0.0002 inch radial of Zero and traverse at between 10 -25% of wheel width per rpm of part",IF(E16="mm","1. plunge grind each diameter to within 0.005 mm radial of Zero and traverse at between 10-25% of wheel width per R.P.M. of part")))</f>
        <v>1. plunge grind each diameter to within 0.0002 inch radial of Zero and traverse at between 10 -25% of wheel width per rpm of part</v>
      </c>
      <c r="D61" s="198"/>
      <c r="E61" s="198"/>
      <c r="F61" s="198"/>
      <c r="G61" s="198"/>
      <c r="H61" s="198"/>
      <c r="I61" s="21">
        <v>0.1</v>
      </c>
      <c r="J61" s="21">
        <v>0.25</v>
      </c>
      <c r="K61" s="22"/>
      <c r="L61" s="21"/>
      <c r="M61" s="23"/>
      <c r="N61" s="23"/>
      <c r="O61" s="23"/>
    </row>
    <row r="62" spans="2:15" x14ac:dyDescent="0.25">
      <c r="B62" s="19"/>
      <c r="C62" s="198"/>
      <c r="D62" s="198"/>
      <c r="E62" s="198"/>
      <c r="F62" s="198"/>
      <c r="G62" s="198"/>
      <c r="H62" s="198"/>
      <c r="I62" s="24">
        <f>IF(E21=0,0,IF(E54=0,0,E21*0.1*E54))</f>
        <v>0</v>
      </c>
      <c r="J62" s="24">
        <f>IF(E21=0,0,IF(E54=0,0,E21*0.25*E54))</f>
        <v>0</v>
      </c>
      <c r="K62" s="25"/>
      <c r="L62" s="23"/>
      <c r="M62" s="23"/>
      <c r="N62" s="23"/>
      <c r="O62" s="23"/>
    </row>
    <row r="63" spans="2:15" ht="15" customHeight="1" x14ac:dyDescent="0.25">
      <c r="B63" s="26" t="s">
        <v>8</v>
      </c>
      <c r="C63" s="200" t="s">
        <v>29</v>
      </c>
      <c r="D63" s="182"/>
      <c r="E63" s="182"/>
      <c r="F63" s="182"/>
      <c r="G63" s="182"/>
      <c r="H63" s="182"/>
      <c r="I63" s="23"/>
      <c r="J63" s="23"/>
      <c r="K63" s="17"/>
    </row>
    <row r="64" spans="2:15" x14ac:dyDescent="0.25">
      <c r="B64" s="19"/>
      <c r="C64" s="182"/>
      <c r="D64" s="182"/>
      <c r="E64" s="182"/>
      <c r="F64" s="182"/>
      <c r="G64" s="182"/>
      <c r="H64" s="182"/>
      <c r="I64" s="23"/>
      <c r="J64" s="23"/>
      <c r="K64" s="17"/>
    </row>
    <row r="65" spans="2:17" x14ac:dyDescent="0.25">
      <c r="B65" s="19"/>
      <c r="K65" s="17"/>
    </row>
    <row r="66" spans="2:17" ht="16.5" thickBot="1" x14ac:dyDescent="0.3">
      <c r="B66" s="178" t="s">
        <v>13</v>
      </c>
      <c r="C66" s="179"/>
      <c r="D66" s="27" t="str">
        <f>IF(E16=0,"Feed Rate /min.)",IF(E16="Inch","Feed Rate (in./min.)",IF(E16="mm","Feed Rate (mm/min.)")))</f>
        <v>Feed Rate (in./min.)</v>
      </c>
      <c r="E66" s="28">
        <f>IF(E54=0,0,IF(E16="Inch",E54*0.0002,IF(E16="mm",E54*0.005)))</f>
        <v>0</v>
      </c>
      <c r="F66" s="29"/>
      <c r="G66" s="30"/>
      <c r="H66" s="30"/>
      <c r="I66" s="30"/>
      <c r="J66" s="30"/>
      <c r="K66" s="31"/>
    </row>
    <row r="67" spans="2:17" ht="16.5" thickTop="1" thickBot="1" x14ac:dyDescent="0.3">
      <c r="P67" s="32">
        <f>IF(E16=0,0,IF(E69=0,0,IF(E16="Inch",0.2/E69,(2.14/E69)*60)))</f>
        <v>285.71428571428572</v>
      </c>
      <c r="Q67" s="3" t="s">
        <v>25</v>
      </c>
    </row>
    <row r="68" spans="2:17" ht="16.5" thickTop="1" x14ac:dyDescent="0.25">
      <c r="B68" s="216" t="s">
        <v>26</v>
      </c>
      <c r="C68" s="217"/>
      <c r="D68" s="217"/>
      <c r="E68" s="14"/>
      <c r="F68" s="14"/>
      <c r="G68" s="14"/>
      <c r="H68" s="14"/>
      <c r="I68" s="14"/>
      <c r="J68" s="14"/>
      <c r="K68" s="15"/>
      <c r="P68" s="32">
        <f>IF(E16=0,0,IF(E70=0,0,IF(E70&gt;0,IF(E16="inch",0.2/E70,(2.14/E70)*60))))</f>
        <v>400</v>
      </c>
      <c r="Q68" s="3" t="s">
        <v>24</v>
      </c>
    </row>
    <row r="69" spans="2:17" x14ac:dyDescent="0.25">
      <c r="B69" s="195" t="s">
        <v>18</v>
      </c>
      <c r="C69" s="176"/>
      <c r="D69" s="176"/>
      <c r="E69" s="33" t="str">
        <f>IF(E16=0,0,IF(E17=0,0,IF(E17="O.D.",0,IF(E17="I.D.",0,IF(E17="Surface",IF(E16="Inch","0.0007",IF(E16="mm","0.0178")))))))</f>
        <v>0.0007</v>
      </c>
      <c r="F69" s="3" t="str">
        <f>IF(E69=0,0,IF(E16=0,0,IF(E16="Inch","Inch","mm")))</f>
        <v>Inch</v>
      </c>
      <c r="K69" s="17"/>
    </row>
    <row r="70" spans="2:17" x14ac:dyDescent="0.25">
      <c r="B70" s="34"/>
      <c r="C70" s="193" t="s">
        <v>61</v>
      </c>
      <c r="D70" s="218"/>
      <c r="E70" s="35">
        <v>5.0000000000000001E-4</v>
      </c>
      <c r="F70" s="3" t="str">
        <f>IF(E70=0,0,IF(E16=0,0,IF(E16="Inch","Inch","mm")))</f>
        <v>Inch</v>
      </c>
      <c r="K70" s="17"/>
    </row>
    <row r="71" spans="2:17" x14ac:dyDescent="0.25">
      <c r="B71" s="19"/>
      <c r="C71" s="176" t="s">
        <v>27</v>
      </c>
      <c r="D71" s="177"/>
      <c r="E71" s="24">
        <f>IF(E16=0,0,IF(E69=0,0,IF(E70&gt;0,P68,P67)))</f>
        <v>400</v>
      </c>
      <c r="F71" s="3" t="str">
        <f>IF(E71=0,0,IF(E16=0,0,IF(E16="Inch","Inch","mm")))</f>
        <v>Inch</v>
      </c>
      <c r="G71" s="36">
        <f>IF(E71=0,0,IF(E16=0,0,IF(E16="Inch",E71/12,E71*0.001)))</f>
        <v>33.333333333333336</v>
      </c>
      <c r="H71" s="37" t="str">
        <f>IF(E71=0,0,IF(E16=0,0,IF(E16="inch","Feet/min.","Meters/min.")))</f>
        <v>Feet/min.</v>
      </c>
      <c r="K71" s="17"/>
    </row>
    <row r="72" spans="2:17" ht="15.75" thickBot="1" x14ac:dyDescent="0.3">
      <c r="B72" s="38"/>
      <c r="C72" s="30"/>
      <c r="D72" s="30"/>
      <c r="E72" s="30"/>
      <c r="F72" s="30"/>
      <c r="G72" s="30"/>
      <c r="H72" s="30"/>
      <c r="I72" s="30"/>
      <c r="J72" s="30"/>
      <c r="K72" s="31"/>
    </row>
    <row r="73" spans="2:17" ht="15.75" thickTop="1" x14ac:dyDescent="0.25">
      <c r="B73" s="215" t="s">
        <v>76</v>
      </c>
      <c r="C73" s="215"/>
    </row>
    <row r="74" spans="2:17" x14ac:dyDescent="0.25"/>
    <row r="75" spans="2:17" x14ac:dyDescent="0.25"/>
    <row r="76" spans="2:17" x14ac:dyDescent="0.25"/>
    <row r="77" spans="2:17" x14ac:dyDescent="0.25"/>
    <row r="78" spans="2:17" x14ac:dyDescent="0.25">
      <c r="C78" s="215"/>
      <c r="D78" s="215"/>
      <c r="J78" s="211" t="s">
        <v>81</v>
      </c>
      <c r="K78" s="164"/>
    </row>
    <row r="79" spans="2:17" x14ac:dyDescent="0.25"/>
  </sheetData>
  <sheetProtection selectLockedCells="1"/>
  <mergeCells count="61">
    <mergeCell ref="J78:K78"/>
    <mergeCell ref="B14:Z14"/>
    <mergeCell ref="B73:C73"/>
    <mergeCell ref="C78:D78"/>
    <mergeCell ref="B68:D68"/>
    <mergeCell ref="B69:D69"/>
    <mergeCell ref="C70:D70"/>
    <mergeCell ref="F19:K19"/>
    <mergeCell ref="F18:G18"/>
    <mergeCell ref="B60:F60"/>
    <mergeCell ref="B17:D17"/>
    <mergeCell ref="B56:D56"/>
    <mergeCell ref="B57:D57"/>
    <mergeCell ref="F57:J57"/>
    <mergeCell ref="F56:J56"/>
    <mergeCell ref="B58:D58"/>
    <mergeCell ref="B53:D53"/>
    <mergeCell ref="B34:H34"/>
    <mergeCell ref="B21:D21"/>
    <mergeCell ref="B23:D23"/>
    <mergeCell ref="B24:D24"/>
    <mergeCell ref="B49:D49"/>
    <mergeCell ref="B39:D39"/>
    <mergeCell ref="B40:F40"/>
    <mergeCell ref="B41:E41"/>
    <mergeCell ref="B42:E42"/>
    <mergeCell ref="B43:I43"/>
    <mergeCell ref="B51:K51"/>
    <mergeCell ref="B47:E47"/>
    <mergeCell ref="B45:C45"/>
    <mergeCell ref="B54:D54"/>
    <mergeCell ref="C61:H62"/>
    <mergeCell ref="I60:J60"/>
    <mergeCell ref="C63:H64"/>
    <mergeCell ref="B55:D55"/>
    <mergeCell ref="F55:K55"/>
    <mergeCell ref="B16:D16"/>
    <mergeCell ref="F16:G16"/>
    <mergeCell ref="F17:G17"/>
    <mergeCell ref="B44:H44"/>
    <mergeCell ref="C19:D19"/>
    <mergeCell ref="B18:D18"/>
    <mergeCell ref="B22:D22"/>
    <mergeCell ref="B20:D20"/>
    <mergeCell ref="F20:J20"/>
    <mergeCell ref="S12:T12"/>
    <mergeCell ref="C71:D71"/>
    <mergeCell ref="B66:C66"/>
    <mergeCell ref="B26:D26"/>
    <mergeCell ref="B27:I27"/>
    <mergeCell ref="B29:E29"/>
    <mergeCell ref="B30:E30"/>
    <mergeCell ref="B31:I31"/>
    <mergeCell ref="B28:F28"/>
    <mergeCell ref="B36:F36"/>
    <mergeCell ref="B35:E35"/>
    <mergeCell ref="B37:C37"/>
    <mergeCell ref="E37:F37"/>
    <mergeCell ref="B48:C48"/>
    <mergeCell ref="B32:H32"/>
    <mergeCell ref="B33:C33"/>
  </mergeCells>
  <dataValidations count="3">
    <dataValidation type="list" allowBlank="1" showInputMessage="1" showErrorMessage="1" sqref="E18" xr:uid="{00000000-0002-0000-0000-000000000000}">
      <formula1>$P$30:$P$32</formula1>
    </dataValidation>
    <dataValidation type="list" allowBlank="1" showInputMessage="1" showErrorMessage="1" sqref="E16" xr:uid="{00000000-0002-0000-0000-000001000000}">
      <formula1>$Q$19:$Q$21</formula1>
    </dataValidation>
    <dataValidation type="list" allowBlank="1" showInputMessage="1" showErrorMessage="1" sqref="E17" xr:uid="{00000000-0002-0000-0000-000002000000}">
      <formula1>$P$19:$P$22</formula1>
    </dataValidation>
  </dataValidations>
  <hyperlinks>
    <hyperlink ref="J78" r:id="rId1" display="www.superabrasives.com" xr:uid="{5ADFA69E-2CBF-4BC5-8ACE-63CE16A979FB}"/>
    <hyperlink ref="D12" location="INDEX!C19" display="Return to INDEX" xr:uid="{D66A1A5F-16C6-41BD-960D-5B72A65F1806}"/>
  </hyperlinks>
  <printOptions horizontalCentered="1" verticalCentered="1"/>
  <pageMargins left="0.45" right="0.2" top="0.25" bottom="0.25" header="0.05" footer="0.05"/>
  <pageSetup scale="50"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C1:U68"/>
  <sheetViews>
    <sheetView showGridLines="0" showRowColHeaders="0" showZeros="0" zoomScaleNormal="100" workbookViewId="0">
      <selection activeCell="C33" sqref="C33:E33"/>
    </sheetView>
  </sheetViews>
  <sheetFormatPr defaultColWidth="9.140625" defaultRowHeight="15" zeroHeight="1" x14ac:dyDescent="0.25"/>
  <cols>
    <col min="1" max="1" width="9.140625" style="39"/>
    <col min="2" max="2" width="8.140625" style="39" customWidth="1"/>
    <col min="3" max="3" width="26.28515625" style="39" customWidth="1"/>
    <col min="4" max="4" width="14.85546875" style="39" customWidth="1"/>
    <col min="5" max="5" width="18.5703125" style="39" customWidth="1"/>
    <col min="6" max="6" width="8.7109375" style="39" customWidth="1"/>
    <col min="7" max="7" width="26.28515625" style="39" customWidth="1"/>
    <col min="8" max="8" width="15.5703125" style="39" customWidth="1"/>
    <col min="9" max="13" width="9.140625" style="39"/>
    <col min="14" max="14" width="17.5703125" style="39" customWidth="1"/>
    <col min="15" max="15" width="9.140625" style="39"/>
    <col min="16" max="16" width="9.140625" style="39" customWidth="1"/>
    <col min="17" max="17" width="16" style="39" hidden="1" customWidth="1"/>
    <col min="18" max="18" width="18.7109375" style="39" hidden="1" customWidth="1"/>
    <col min="19" max="19" width="9.140625" style="39" hidden="1" customWidth="1"/>
    <col min="20" max="20" width="0" style="39" hidden="1" customWidth="1"/>
    <col min="21" max="16384" width="9.140625" style="39"/>
  </cols>
  <sheetData>
    <row r="1" spans="3:13" x14ac:dyDescent="0.25"/>
    <row r="2" spans="3:13" x14ac:dyDescent="0.25"/>
    <row r="3" spans="3:13" x14ac:dyDescent="0.25"/>
    <row r="4" spans="3:13" x14ac:dyDescent="0.25"/>
    <row r="5" spans="3:13" x14ac:dyDescent="0.25"/>
    <row r="6" spans="3:13" x14ac:dyDescent="0.25"/>
    <row r="7" spans="3:13" x14ac:dyDescent="0.25"/>
    <row r="8" spans="3:13" x14ac:dyDescent="0.25"/>
    <row r="9" spans="3:13" x14ac:dyDescent="0.25"/>
    <row r="10" spans="3:13" x14ac:dyDescent="0.25"/>
    <row r="11" spans="3:13" x14ac:dyDescent="0.25">
      <c r="C11" s="139"/>
      <c r="K11"/>
    </row>
    <row r="12" spans="3:13" x14ac:dyDescent="0.25">
      <c r="C12" s="125" t="s">
        <v>83</v>
      </c>
    </row>
    <row r="13" spans="3:13" x14ac:dyDescent="0.25"/>
    <row r="14" spans="3:13" ht="18" x14ac:dyDescent="0.25">
      <c r="C14" s="163">
        <f ca="1">NOW()</f>
        <v>44641.568401851851</v>
      </c>
      <c r="D14" s="129"/>
      <c r="E14" s="129"/>
      <c r="F14" s="129"/>
      <c r="G14" s="129"/>
      <c r="H14" s="129"/>
      <c r="I14" s="130"/>
      <c r="J14" s="128"/>
      <c r="K14" s="128"/>
      <c r="L14" s="128"/>
      <c r="M14" s="128"/>
    </row>
    <row r="15" spans="3:13" ht="23.25" x14ac:dyDescent="0.35">
      <c r="C15" s="237" t="s">
        <v>93</v>
      </c>
      <c r="D15" s="237"/>
      <c r="E15" s="237"/>
      <c r="F15" s="237"/>
      <c r="G15" s="237"/>
      <c r="H15" s="237"/>
      <c r="I15" s="238"/>
      <c r="J15" s="239"/>
      <c r="K15" s="239"/>
      <c r="L15" s="239"/>
      <c r="M15" s="239"/>
    </row>
    <row r="16" spans="3:13" ht="18.75" x14ac:dyDescent="0.3">
      <c r="C16" s="65"/>
      <c r="D16" s="65"/>
      <c r="E16" s="65"/>
      <c r="F16" s="65"/>
      <c r="G16" s="65"/>
      <c r="H16" s="65"/>
      <c r="I16" s="66"/>
    </row>
    <row r="17" spans="3:17" x14ac:dyDescent="0.25">
      <c r="C17" s="1" t="s">
        <v>79</v>
      </c>
    </row>
    <row r="18" spans="3:17" ht="15.75" x14ac:dyDescent="0.25">
      <c r="C18" s="104" t="s">
        <v>16</v>
      </c>
      <c r="D18" s="40" t="s">
        <v>63</v>
      </c>
      <c r="E18" s="40"/>
      <c r="F18" s="40"/>
      <c r="G18" s="40"/>
      <c r="H18" s="40"/>
    </row>
    <row r="19" spans="3:17" ht="15.75" thickBot="1" x14ac:dyDescent="0.3"/>
    <row r="20" spans="3:17" ht="15.75" thickTop="1" x14ac:dyDescent="0.25">
      <c r="C20" s="53"/>
      <c r="D20" s="54"/>
      <c r="E20" s="55"/>
      <c r="O20" s="152"/>
    </row>
    <row r="21" spans="3:17" x14ac:dyDescent="0.25">
      <c r="C21" s="41"/>
      <c r="E21" s="43"/>
    </row>
    <row r="22" spans="3:17" x14ac:dyDescent="0.25">
      <c r="C22" s="41"/>
      <c r="E22" s="43"/>
    </row>
    <row r="23" spans="3:17" x14ac:dyDescent="0.25">
      <c r="C23" s="46"/>
      <c r="D23" s="1"/>
      <c r="E23" s="42"/>
    </row>
    <row r="24" spans="3:17" x14ac:dyDescent="0.25">
      <c r="C24" s="46"/>
      <c r="D24" s="1"/>
      <c r="E24" s="42"/>
    </row>
    <row r="25" spans="3:17" x14ac:dyDescent="0.25">
      <c r="C25" s="46"/>
      <c r="D25" s="1"/>
      <c r="E25" s="42"/>
    </row>
    <row r="26" spans="3:17" x14ac:dyDescent="0.25">
      <c r="C26" s="41"/>
      <c r="D26" s="56" t="s">
        <v>16</v>
      </c>
      <c r="E26" s="57" t="s">
        <v>15</v>
      </c>
      <c r="G26" s="251" t="s">
        <v>32</v>
      </c>
      <c r="H26" s="251"/>
      <c r="I26" s="239"/>
    </row>
    <row r="27" spans="3:17" ht="16.5" x14ac:dyDescent="0.25">
      <c r="C27" s="59" t="s">
        <v>33</v>
      </c>
      <c r="D27" s="140">
        <v>20</v>
      </c>
      <c r="E27" s="141">
        <f>D27*25.4</f>
        <v>508</v>
      </c>
      <c r="G27" s="52" t="s">
        <v>33</v>
      </c>
      <c r="H27" s="44">
        <v>8</v>
      </c>
      <c r="I27" s="50" t="str">
        <f>IF($C$18=0,0,IF($C$18="mm","mm","In"))</f>
        <v>In</v>
      </c>
    </row>
    <row r="28" spans="3:17" x14ac:dyDescent="0.25">
      <c r="C28" s="58" t="s">
        <v>71</v>
      </c>
      <c r="D28" s="142">
        <v>2.75</v>
      </c>
      <c r="E28" s="143">
        <f>D28*25.4</f>
        <v>69.849999999999994</v>
      </c>
      <c r="G28" s="51" t="s">
        <v>53</v>
      </c>
      <c r="H28" s="45">
        <v>0.5</v>
      </c>
      <c r="I28" s="50" t="str">
        <f>IF($C$18=0,0,IF($C$18="mm","mm","In"))</f>
        <v>In</v>
      </c>
    </row>
    <row r="29" spans="3:17" ht="17.25" x14ac:dyDescent="0.25">
      <c r="C29" s="58" t="s">
        <v>84</v>
      </c>
      <c r="D29" s="144">
        <f>PI()/4*(D27^2-(D27-(D34*2))^2)*D28</f>
        <v>6.9113656078300736E-2</v>
      </c>
      <c r="E29" s="145">
        <f>PI()/4*(E27^2-(E27-(E34*2))^2)*E28</f>
        <v>1132.5699054283339</v>
      </c>
      <c r="F29" s="50"/>
      <c r="G29" s="52" t="s">
        <v>34</v>
      </c>
      <c r="H29" s="132">
        <f>PI()/4*(H27^2-(H27-(H34*2))^2)*H28</f>
        <v>5.0262969183295656E-3</v>
      </c>
      <c r="I29" s="50" t="str">
        <f>IF(C18=0,0,IF(C18="mm","mm3","In3"))</f>
        <v>In3</v>
      </c>
      <c r="Q29" s="81"/>
    </row>
    <row r="30" spans="3:17" ht="17.25" x14ac:dyDescent="0.25">
      <c r="C30" s="58" t="s">
        <v>85</v>
      </c>
      <c r="D30" s="146">
        <f>2*PI()*(D27/2)*(D28+(D27/2))</f>
        <v>801.10612666539726</v>
      </c>
      <c r="E30" s="147">
        <f>2*PI()*(E27/2)*(E28+(E27/2))</f>
        <v>516841.62867944775</v>
      </c>
      <c r="F30" s="50"/>
      <c r="G30" s="51" t="s">
        <v>56</v>
      </c>
      <c r="H30" s="68">
        <f>IF(C18=0,0,IF(C18="Inch",H29/D29,H29/E29))</f>
        <v>7.2725090865329675E-2</v>
      </c>
    </row>
    <row r="31" spans="3:17" x14ac:dyDescent="0.25">
      <c r="C31" s="153"/>
      <c r="D31" s="154"/>
      <c r="E31" s="155"/>
      <c r="F31" s="151"/>
      <c r="G31" s="51"/>
      <c r="H31" s="156"/>
    </row>
    <row r="32" spans="3:17" x14ac:dyDescent="0.25">
      <c r="C32" s="41"/>
      <c r="E32" s="43"/>
      <c r="G32" s="252" t="s">
        <v>45</v>
      </c>
      <c r="H32" s="253"/>
      <c r="I32" s="239"/>
    </row>
    <row r="33" spans="3:18" x14ac:dyDescent="0.25">
      <c r="C33" s="249" t="s">
        <v>43</v>
      </c>
      <c r="D33" s="170"/>
      <c r="E33" s="250"/>
      <c r="G33" s="157" t="s">
        <v>88</v>
      </c>
      <c r="H33" s="44">
        <v>6.4000000000000001E-2</v>
      </c>
      <c r="I33" s="151" t="str">
        <f>IF($C$18=0,0,IF($C$18="mm","mm","In"))</f>
        <v>In</v>
      </c>
    </row>
    <row r="34" spans="3:18" x14ac:dyDescent="0.25">
      <c r="C34" s="58" t="s">
        <v>42</v>
      </c>
      <c r="D34" s="60">
        <v>4.0000000000000002E-4</v>
      </c>
      <c r="E34" s="61">
        <f>D34*25.4</f>
        <v>1.0160000000000001E-2</v>
      </c>
      <c r="G34" s="51" t="s">
        <v>75</v>
      </c>
      <c r="H34" s="44">
        <v>4.0000000000000002E-4</v>
      </c>
      <c r="I34" s="50" t="str">
        <f>IF($C$18=0,0,IF($C$18="mm","mm","In"))</f>
        <v>In</v>
      </c>
      <c r="K34" t="s">
        <v>52</v>
      </c>
    </row>
    <row r="35" spans="3:18" x14ac:dyDescent="0.25">
      <c r="C35" s="58" t="s">
        <v>44</v>
      </c>
      <c r="D35" s="87">
        <v>1.4999999999999999E-4</v>
      </c>
      <c r="E35" s="86">
        <f>D35*25.4</f>
        <v>3.8099999999999996E-3</v>
      </c>
      <c r="G35" s="51" t="s">
        <v>47</v>
      </c>
      <c r="H35" s="44">
        <v>3</v>
      </c>
      <c r="I35" s="50"/>
    </row>
    <row r="36" spans="3:18" x14ac:dyDescent="0.25">
      <c r="C36" s="85" t="s">
        <v>54</v>
      </c>
      <c r="D36" s="102">
        <f>D35/D29</f>
        <v>2.1703380852846348E-3</v>
      </c>
      <c r="E36" s="103">
        <f>E35/E29</f>
        <v>3.3640307602549896E-6</v>
      </c>
      <c r="F36" s="139"/>
      <c r="G36" s="51" t="s">
        <v>46</v>
      </c>
      <c r="H36" s="47">
        <f>H34*H35</f>
        <v>1.2000000000000001E-3</v>
      </c>
      <c r="I36" s="50" t="str">
        <f>IF($C$18=0,0,IF($C$18="mm","mm","In"))</f>
        <v>In</v>
      </c>
    </row>
    <row r="37" spans="3:18" ht="15.75" customHeight="1" thickBot="1" x14ac:dyDescent="0.3">
      <c r="C37" s="84" t="s">
        <v>55</v>
      </c>
      <c r="D37" s="75">
        <f>D35/D30</f>
        <v>1.8724110951987685E-7</v>
      </c>
      <c r="E37" s="76">
        <f>E35/E30</f>
        <v>7.3716972251920015E-9</v>
      </c>
      <c r="G37" s="51"/>
      <c r="H37"/>
    </row>
    <row r="38" spans="3:18" ht="15.75" thickTop="1" x14ac:dyDescent="0.25">
      <c r="C38" s="170" t="s">
        <v>65</v>
      </c>
      <c r="D38" s="226"/>
      <c r="E38" s="226"/>
      <c r="G38" s="158"/>
      <c r="H38" s="254">
        <f>IF(C18=0,0,IF(H29=0,0,IF(H36=0,0,IF(C18="mm",(H29*R65)*(H36/E34),(H29*Q65)*(H36/D34)))))</f>
        <v>3.2726290889398348E-5</v>
      </c>
      <c r="I38" s="230" t="str">
        <f>IF($C$18=0,0,IF($C$18="mm","mm","In"))</f>
        <v>In</v>
      </c>
    </row>
    <row r="39" spans="3:18" x14ac:dyDescent="0.25">
      <c r="C39" s="170" t="s">
        <v>66</v>
      </c>
      <c r="D39" s="226"/>
      <c r="E39" s="226"/>
      <c r="G39" s="89"/>
      <c r="H39" s="255"/>
      <c r="I39" s="230"/>
    </row>
    <row r="40" spans="3:18" x14ac:dyDescent="0.25">
      <c r="D40" s="74"/>
      <c r="E40" s="74"/>
      <c r="G40" s="51"/>
      <c r="I40" s="159">
        <f>IF(H38=0,0,IF(H33=0,0,(H38/H33)))</f>
        <v>5.1134829514684914E-4</v>
      </c>
      <c r="J40" s="233" t="s">
        <v>89</v>
      </c>
      <c r="K40" s="234"/>
      <c r="L40" s="234"/>
      <c r="M40" s="234"/>
      <c r="N40" s="235"/>
      <c r="P40" s="74"/>
    </row>
    <row r="41" spans="3:18" ht="18.75" x14ac:dyDescent="0.3">
      <c r="C41" s="168" t="s">
        <v>62</v>
      </c>
      <c r="D41" s="214"/>
      <c r="E41" s="214"/>
      <c r="F41" s="214"/>
      <c r="G41" s="214"/>
      <c r="H41" s="214"/>
      <c r="I41" s="214"/>
      <c r="J41" s="214"/>
      <c r="K41" s="214"/>
      <c r="L41" s="214"/>
      <c r="M41" s="214"/>
      <c r="N41" s="214"/>
      <c r="P41" s="74"/>
    </row>
    <row r="42" spans="3:18" x14ac:dyDescent="0.25">
      <c r="D42" s="67"/>
      <c r="E42" s="67"/>
      <c r="F42" s="67"/>
      <c r="G42" s="67"/>
      <c r="H42" s="67"/>
      <c r="P42" s="74"/>
    </row>
    <row r="43" spans="3:18" x14ac:dyDescent="0.25">
      <c r="D43" s="67"/>
      <c r="E43" s="67"/>
      <c r="F43" s="67"/>
      <c r="G43" s="67"/>
      <c r="H43" s="69"/>
      <c r="I43" s="48"/>
    </row>
    <row r="44" spans="3:18" ht="15.75" x14ac:dyDescent="0.25">
      <c r="C44" s="242" t="s">
        <v>49</v>
      </c>
      <c r="D44" s="243"/>
      <c r="E44" s="244"/>
      <c r="F44"/>
      <c r="G44"/>
      <c r="H44" s="70"/>
    </row>
    <row r="45" spans="3:18" ht="16.5" x14ac:dyDescent="0.25">
      <c r="C45" s="62" t="s">
        <v>40</v>
      </c>
      <c r="D45" s="231" t="s">
        <v>90</v>
      </c>
      <c r="E45" s="232"/>
      <c r="Q45" s="74"/>
      <c r="R45" s="74"/>
    </row>
    <row r="46" spans="3:18" x14ac:dyDescent="0.25">
      <c r="C46" s="245" t="s">
        <v>41</v>
      </c>
      <c r="D46" s="246" t="s">
        <v>37</v>
      </c>
      <c r="E46" s="247"/>
      <c r="G46"/>
      <c r="Q46" s="79"/>
      <c r="R46" s="80"/>
    </row>
    <row r="47" spans="3:18" x14ac:dyDescent="0.25">
      <c r="C47" s="245"/>
      <c r="D47" s="248"/>
      <c r="E47" s="247"/>
      <c r="H47" s="73"/>
      <c r="N47" s="77"/>
    </row>
    <row r="48" spans="3:18" x14ac:dyDescent="0.25">
      <c r="C48" s="62" t="s">
        <v>86</v>
      </c>
      <c r="D48" s="131" t="s">
        <v>16</v>
      </c>
      <c r="E48" s="134" t="s">
        <v>15</v>
      </c>
      <c r="Q48" s="74"/>
      <c r="R48" s="74"/>
    </row>
    <row r="49" spans="3:21" x14ac:dyDescent="0.25">
      <c r="C49" s="64" t="s">
        <v>38</v>
      </c>
      <c r="D49" s="89">
        <v>3.1415000000000002</v>
      </c>
      <c r="E49" s="134">
        <v>3.1415000000000002</v>
      </c>
      <c r="Q49" s="79"/>
      <c r="R49" s="79"/>
    </row>
    <row r="50" spans="3:21" x14ac:dyDescent="0.25">
      <c r="C50" s="62" t="s">
        <v>73</v>
      </c>
      <c r="D50" s="135">
        <f>D27/2</f>
        <v>10</v>
      </c>
      <c r="E50" s="138">
        <f>E27/2</f>
        <v>254</v>
      </c>
    </row>
    <row r="51" spans="3:21" ht="17.25" x14ac:dyDescent="0.25">
      <c r="C51" s="62" t="s">
        <v>39</v>
      </c>
      <c r="D51" s="135">
        <f>D50^2</f>
        <v>100</v>
      </c>
      <c r="E51" s="137">
        <f>E50^2</f>
        <v>64516</v>
      </c>
    </row>
    <row r="52" spans="3:21" x14ac:dyDescent="0.25">
      <c r="C52" s="62" t="s">
        <v>72</v>
      </c>
      <c r="D52" s="136">
        <f>D28</f>
        <v>2.75</v>
      </c>
      <c r="E52" s="148">
        <f>E28</f>
        <v>69.849999999999994</v>
      </c>
      <c r="Q52" s="81"/>
    </row>
    <row r="53" spans="3:21" x14ac:dyDescent="0.25">
      <c r="C53" s="94"/>
      <c r="E53" s="63"/>
      <c r="Q53" s="81"/>
    </row>
    <row r="54" spans="3:21" ht="17.25" x14ac:dyDescent="0.25">
      <c r="C54" s="240" t="s">
        <v>87</v>
      </c>
      <c r="D54" s="226"/>
      <c r="E54" s="241"/>
      <c r="F54" s="95"/>
      <c r="G54" s="95"/>
      <c r="Q54" s="81"/>
    </row>
    <row r="55" spans="3:21" ht="17.25" x14ac:dyDescent="0.25">
      <c r="C55" s="99" t="s">
        <v>64</v>
      </c>
      <c r="D55" s="100"/>
      <c r="E55" s="101"/>
      <c r="F55" s="98"/>
      <c r="Q55" s="39">
        <f>PI()/4*(D27^2-(D27-(D34*2))^2)*D28</f>
        <v>6.9113656078300736E-2</v>
      </c>
    </row>
    <row r="56" spans="3:21" x14ac:dyDescent="0.25">
      <c r="C56" s="71"/>
      <c r="D56"/>
      <c r="E56" s="51"/>
      <c r="F56" s="51"/>
      <c r="G56" s="96"/>
      <c r="S56" t="s">
        <v>16</v>
      </c>
    </row>
    <row r="57" spans="3:21" x14ac:dyDescent="0.25">
      <c r="D57"/>
      <c r="E57" s="51"/>
      <c r="F57" s="51"/>
      <c r="G57" s="97"/>
      <c r="Q57" s="39">
        <f>PI()/4*(H27^2-(H27-(H36*2))^2)*H28</f>
        <v>1.5077382790518557E-2</v>
      </c>
      <c r="S57" s="39" t="s">
        <v>15</v>
      </c>
    </row>
    <row r="58" spans="3:21" x14ac:dyDescent="0.25">
      <c r="C58" s="71"/>
      <c r="Q58" s="133">
        <f>Q57/Q55</f>
        <v>0.21815345397785035</v>
      </c>
    </row>
    <row r="59" spans="3:21" x14ac:dyDescent="0.25">
      <c r="U59" s="160"/>
    </row>
    <row r="60" spans="3:21" x14ac:dyDescent="0.25">
      <c r="Q60" s="227" t="s">
        <v>48</v>
      </c>
      <c r="R60" s="228"/>
    </row>
    <row r="61" spans="3:21" x14ac:dyDescent="0.25">
      <c r="Q61" s="229"/>
      <c r="R61" s="229"/>
    </row>
    <row r="62" spans="3:21" x14ac:dyDescent="0.25">
      <c r="E62" s="225"/>
      <c r="F62" s="226"/>
      <c r="G62" s="226"/>
      <c r="Q62" s="236">
        <f>IF(C18=0,0,IF(C18="mm",H36/E34,D34/H36))</f>
        <v>0.33333333333333331</v>
      </c>
      <c r="R62" s="170"/>
    </row>
    <row r="63" spans="3:21" x14ac:dyDescent="0.25">
      <c r="E63" s="150"/>
      <c r="F63" s="149"/>
      <c r="G63" s="149"/>
    </row>
    <row r="64" spans="3:21" x14ac:dyDescent="0.25">
      <c r="E64" s="150"/>
      <c r="F64" s="149"/>
      <c r="G64" s="149"/>
      <c r="Q64" s="74" t="s">
        <v>31</v>
      </c>
      <c r="R64" s="74" t="s">
        <v>15</v>
      </c>
    </row>
    <row r="65" spans="5:18" x14ac:dyDescent="0.25">
      <c r="E65" s="225" t="s">
        <v>82</v>
      </c>
      <c r="F65" s="226"/>
      <c r="G65" s="226"/>
      <c r="Q65" s="82">
        <f>D35/D29</f>
        <v>2.1703380852846348E-3</v>
      </c>
      <c r="R65" s="78">
        <f>E35/E29</f>
        <v>3.3640307602549896E-6</v>
      </c>
    </row>
    <row r="66" spans="5:18" ht="15.75" thickBot="1" x14ac:dyDescent="0.3">
      <c r="Q66" s="83">
        <f>D35/D30</f>
        <v>1.8724110951987685E-7</v>
      </c>
      <c r="R66" s="72">
        <f>E35/E30</f>
        <v>7.3716972251920015E-9</v>
      </c>
    </row>
    <row r="67" spans="5:18" ht="15.75" hidden="1" thickTop="1" x14ac:dyDescent="0.25">
      <c r="Q67" s="88"/>
      <c r="R67" s="88"/>
    </row>
    <row r="68" spans="5:18" ht="15.75" hidden="1" thickTop="1" x14ac:dyDescent="0.25">
      <c r="Q68" s="39">
        <f>(H38/H34)*100</f>
        <v>8.1815727223495873</v>
      </c>
    </row>
  </sheetData>
  <sheetProtection selectLockedCells="1"/>
  <mergeCells count="19">
    <mergeCell ref="C15:M15"/>
    <mergeCell ref="C41:N41"/>
    <mergeCell ref="C54:E54"/>
    <mergeCell ref="C44:E44"/>
    <mergeCell ref="C39:E39"/>
    <mergeCell ref="C46:C47"/>
    <mergeCell ref="D46:E47"/>
    <mergeCell ref="C33:E33"/>
    <mergeCell ref="G26:I26"/>
    <mergeCell ref="G32:I32"/>
    <mergeCell ref="H38:H39"/>
    <mergeCell ref="E65:G65"/>
    <mergeCell ref="Q60:R61"/>
    <mergeCell ref="I38:I39"/>
    <mergeCell ref="E62:G62"/>
    <mergeCell ref="C38:E38"/>
    <mergeCell ref="D45:E45"/>
    <mergeCell ref="J40:N40"/>
    <mergeCell ref="Q62:R62"/>
  </mergeCells>
  <dataValidations count="1">
    <dataValidation type="list" allowBlank="1" showInputMessage="1" showErrorMessage="1" sqref="C18" xr:uid="{00000000-0002-0000-0100-000000000000}">
      <formula1>$S$55:$S$57</formula1>
    </dataValidation>
  </dataValidations>
  <hyperlinks>
    <hyperlink ref="C12" location="INDEX!D19" display="Return to INDEX" xr:uid="{E20BD689-9109-4610-A6EF-25C60D5A2B02}"/>
    <hyperlink ref="E65" r:id="rId1" xr:uid="{AC0A63C2-80BC-4CE3-9BE5-C12DC0EC203B}"/>
  </hyperlinks>
  <printOptions horizontalCentered="1" verticalCentered="1"/>
  <pageMargins left="0.25" right="0.25" top="0.5" bottom="0.5" header="0.3" footer="0.3"/>
  <pageSetup scale="57"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
  <sheetViews>
    <sheetView workbookViewId="0"/>
  </sheetViews>
  <sheetFormatPr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INDEX</vt:lpstr>
      <vt:lpstr>Maximizer Dress-Grind Processes</vt:lpstr>
      <vt:lpstr>Calculating Rod diamond wear</vt:lpstr>
      <vt:lpstr>Sheet2</vt:lpstr>
      <vt:lpstr>Sheet3</vt:lpstr>
      <vt:lpstr>'Calculating Rod diamond wear'!Print_Area</vt:lpstr>
      <vt:lpstr>INDEX!Print_Area</vt:lpstr>
      <vt:lpstr>'Maximizer Dress-Grind Processes'!Print_Area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tag@abmart.com</dc:creator>
  <cp:lastModifiedBy>user</cp:lastModifiedBy>
  <cp:lastPrinted>2021-03-05T12:24:44Z</cp:lastPrinted>
  <dcterms:created xsi:type="dcterms:W3CDTF">2011-03-22T11:20:12Z</dcterms:created>
  <dcterms:modified xsi:type="dcterms:W3CDTF">2022-03-21T18:38:52Z</dcterms:modified>
</cp:coreProperties>
</file>